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a.arbeiter\MAJA\FN, LP, RP, SD\LP\LP 2022\"/>
    </mc:Choice>
  </mc:AlternateContent>
  <bookViews>
    <workbookView xWindow="0" yWindow="0" windowWidth="11940" windowHeight="3540" activeTab="3"/>
  </bookViews>
  <sheets>
    <sheet name="I. del - Pogodba" sheetId="1" r:id="rId1"/>
    <sheet name="II. del - Delovni program " sheetId="2" r:id="rId2"/>
    <sheet name="III. del - Delovni program " sheetId="3" r:id="rId3"/>
    <sheet name="IV. del - Delovni program " sheetId="4" r:id="rId4"/>
  </sheets>
  <externalReferences>
    <externalReference r:id="rId5"/>
    <externalReference r:id="rId6"/>
  </externalReferences>
  <definedNames>
    <definedName name="_xlnm.Print_Area" localSheetId="0">'I. del - Pogodba'!$A$1:$K$85</definedName>
    <definedName name="_xlnm.Print_Area" localSheetId="1">'II. del - Delovni program '!$A$1:$I$61</definedName>
    <definedName name="_xlnm.Print_Area" localSheetId="2">'III. del - Delovni program '!$A$1:$Q$80</definedName>
    <definedName name="_xlnm.Print_Titles" localSheetId="0">'I. del - Pogodba'!$1:$4</definedName>
    <definedName name="_xlnm.Print_Titles" localSheetId="1">'II. del - Delovni program '!$1:$5</definedName>
    <definedName name="_xlnm.Print_Titles" localSheetId="2">'III. del - Delovni program '!$1:$1</definedName>
    <definedName name="_xlnm.Print_Titles" localSheetId="3">'IV. del - Delovni program 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9" i="4" l="1"/>
  <c r="I59" i="4"/>
  <c r="J58" i="4"/>
  <c r="I58" i="4"/>
  <c r="J57" i="4"/>
  <c r="I57" i="4"/>
  <c r="J56" i="4"/>
  <c r="I56" i="4"/>
  <c r="J55" i="4"/>
  <c r="I55" i="4"/>
  <c r="J54" i="4"/>
  <c r="I54" i="4"/>
  <c r="J53" i="4"/>
  <c r="I53" i="4"/>
  <c r="J52" i="4"/>
  <c r="I52" i="4"/>
  <c r="J51" i="4"/>
  <c r="I51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3" i="4"/>
  <c r="I43" i="4"/>
  <c r="J42" i="4"/>
  <c r="I42" i="4"/>
  <c r="J41" i="4"/>
  <c r="I41" i="4"/>
  <c r="J40" i="4"/>
  <c r="I40" i="4"/>
  <c r="J39" i="4"/>
  <c r="I39" i="4"/>
  <c r="J38" i="4"/>
  <c r="I38" i="4"/>
  <c r="J37" i="4"/>
  <c r="I37" i="4"/>
  <c r="J36" i="4"/>
  <c r="I36" i="4"/>
  <c r="J35" i="4"/>
  <c r="I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J8" i="4"/>
  <c r="I8" i="4"/>
  <c r="J7" i="4"/>
  <c r="I7" i="4"/>
  <c r="J6" i="4"/>
  <c r="I6" i="4"/>
  <c r="Q69" i="3"/>
  <c r="P69" i="3"/>
  <c r="O69" i="3"/>
  <c r="N69" i="3"/>
  <c r="Q68" i="3"/>
  <c r="P68" i="3"/>
  <c r="O68" i="3"/>
  <c r="N68" i="3"/>
  <c r="Q67" i="3"/>
  <c r="P67" i="3"/>
  <c r="O67" i="3"/>
  <c r="N67" i="3"/>
  <c r="Q66" i="3"/>
  <c r="P66" i="3"/>
  <c r="O66" i="3"/>
  <c r="N66" i="3"/>
  <c r="Q65" i="3"/>
  <c r="P65" i="3"/>
  <c r="O65" i="3"/>
  <c r="N65" i="3"/>
  <c r="Q64" i="3"/>
  <c r="P64" i="3"/>
  <c r="O64" i="3"/>
  <c r="N64" i="3"/>
  <c r="O60" i="3"/>
  <c r="N60" i="3"/>
  <c r="O59" i="3"/>
  <c r="N59" i="3"/>
  <c r="Q58" i="3"/>
  <c r="P58" i="3"/>
  <c r="K57" i="3"/>
  <c r="Q57" i="3" s="1"/>
  <c r="O56" i="3"/>
  <c r="N56" i="3"/>
  <c r="O55" i="3"/>
  <c r="N55" i="3"/>
  <c r="Q54" i="3"/>
  <c r="P54" i="3"/>
  <c r="Q50" i="3"/>
  <c r="P50" i="3"/>
  <c r="O50" i="3"/>
  <c r="N50" i="3"/>
  <c r="Q48" i="3"/>
  <c r="P48" i="3"/>
  <c r="O48" i="3"/>
  <c r="N48" i="3"/>
  <c r="Q47" i="3"/>
  <c r="P47" i="3"/>
  <c r="O47" i="3"/>
  <c r="N47" i="3"/>
  <c r="Q44" i="3"/>
  <c r="P44" i="3"/>
  <c r="O44" i="3"/>
  <c r="N44" i="3"/>
  <c r="Q41" i="3"/>
  <c r="P41" i="3"/>
  <c r="O41" i="3"/>
  <c r="N41" i="3"/>
  <c r="Q40" i="3"/>
  <c r="P40" i="3"/>
  <c r="O40" i="3"/>
  <c r="N40" i="3"/>
  <c r="Q39" i="3"/>
  <c r="P39" i="3"/>
  <c r="O39" i="3"/>
  <c r="N39" i="3"/>
  <c r="Q38" i="3"/>
  <c r="P38" i="3"/>
  <c r="O38" i="3"/>
  <c r="N38" i="3"/>
  <c r="Q37" i="3"/>
  <c r="P37" i="3"/>
  <c r="O37" i="3"/>
  <c r="N37" i="3"/>
  <c r="Q36" i="3"/>
  <c r="P36" i="3"/>
  <c r="O36" i="3"/>
  <c r="N36" i="3"/>
  <c r="Q35" i="3"/>
  <c r="P35" i="3"/>
  <c r="O35" i="3"/>
  <c r="N35" i="3"/>
  <c r="Q34" i="3"/>
  <c r="P34" i="3"/>
  <c r="O34" i="3"/>
  <c r="N34" i="3"/>
  <c r="Q33" i="3"/>
  <c r="P33" i="3"/>
  <c r="O33" i="3"/>
  <c r="N33" i="3"/>
  <c r="Q32" i="3"/>
  <c r="P32" i="3"/>
  <c r="O32" i="3"/>
  <c r="N32" i="3"/>
  <c r="Q31" i="3"/>
  <c r="P31" i="3"/>
  <c r="O31" i="3"/>
  <c r="N31" i="3"/>
  <c r="Q30" i="3"/>
  <c r="P30" i="3"/>
  <c r="O30" i="3"/>
  <c r="N30" i="3"/>
  <c r="Q29" i="3"/>
  <c r="P29" i="3"/>
  <c r="O29" i="3"/>
  <c r="N29" i="3"/>
  <c r="Q27" i="3"/>
  <c r="P27" i="3"/>
  <c r="O27" i="3"/>
  <c r="N27" i="3"/>
  <c r="Q26" i="3"/>
  <c r="P26" i="3"/>
  <c r="O26" i="3"/>
  <c r="N26" i="3"/>
  <c r="Q25" i="3"/>
  <c r="P25" i="3"/>
  <c r="O25" i="3"/>
  <c r="N25" i="3"/>
  <c r="O24" i="3"/>
  <c r="N24" i="3"/>
  <c r="M24" i="3"/>
  <c r="K24" i="3"/>
  <c r="Q24" i="3" s="1"/>
  <c r="Q23" i="3"/>
  <c r="P23" i="3"/>
  <c r="O23" i="3"/>
  <c r="N23" i="3"/>
  <c r="Q22" i="3"/>
  <c r="P22" i="3"/>
  <c r="O22" i="3"/>
  <c r="N22" i="3"/>
  <c r="Q21" i="3"/>
  <c r="P21" i="3"/>
  <c r="O21" i="3"/>
  <c r="N21" i="3"/>
  <c r="K21" i="3"/>
  <c r="M21" i="3" s="1"/>
  <c r="Q20" i="3"/>
  <c r="P20" i="3"/>
  <c r="O20" i="3"/>
  <c r="N20" i="3"/>
  <c r="Q19" i="3"/>
  <c r="P19" i="3"/>
  <c r="O19" i="3"/>
  <c r="N19" i="3"/>
  <c r="Q18" i="3"/>
  <c r="P18" i="3"/>
  <c r="O18" i="3"/>
  <c r="N18" i="3"/>
  <c r="Q17" i="3"/>
  <c r="P17" i="3"/>
  <c r="O17" i="3"/>
  <c r="N17" i="3"/>
  <c r="M17" i="3"/>
  <c r="K17" i="3"/>
  <c r="Q16" i="3"/>
  <c r="P16" i="3"/>
  <c r="O16" i="3"/>
  <c r="N16" i="3"/>
  <c r="O15" i="3"/>
  <c r="N15" i="3"/>
  <c r="K15" i="3"/>
  <c r="K7" i="3" s="1"/>
  <c r="Q14" i="3"/>
  <c r="P14" i="3"/>
  <c r="O14" i="3"/>
  <c r="N14" i="3"/>
  <c r="Q13" i="3"/>
  <c r="P13" i="3"/>
  <c r="O13" i="3"/>
  <c r="N13" i="3"/>
  <c r="Q12" i="3"/>
  <c r="P12" i="3"/>
  <c r="O12" i="3"/>
  <c r="N12" i="3"/>
  <c r="O11" i="3"/>
  <c r="N11" i="3"/>
  <c r="M11" i="3"/>
  <c r="K11" i="3"/>
  <c r="Q11" i="3" s="1"/>
  <c r="Q10" i="3"/>
  <c r="P10" i="3"/>
  <c r="O10" i="3"/>
  <c r="N10" i="3"/>
  <c r="Q9" i="3"/>
  <c r="P9" i="3"/>
  <c r="O9" i="3"/>
  <c r="N9" i="3"/>
  <c r="Q8" i="3"/>
  <c r="P8" i="3"/>
  <c r="O8" i="3"/>
  <c r="N8" i="3"/>
  <c r="O7" i="3"/>
  <c r="L7" i="3"/>
  <c r="J7" i="3"/>
  <c r="I7" i="3"/>
  <c r="H7" i="3"/>
  <c r="G7" i="3"/>
  <c r="F7" i="3"/>
  <c r="E7" i="3"/>
  <c r="D7" i="3"/>
  <c r="C7" i="3"/>
  <c r="B7" i="3"/>
  <c r="N7" i="3" s="1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3" i="2"/>
  <c r="H23" i="2"/>
  <c r="I20" i="2"/>
  <c r="H20" i="2"/>
  <c r="I19" i="2"/>
  <c r="H19" i="2"/>
  <c r="I18" i="2"/>
  <c r="H18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K70" i="1"/>
  <c r="J70" i="1"/>
  <c r="H70" i="1"/>
  <c r="E70" i="1"/>
  <c r="I70" i="1" s="1"/>
  <c r="K68" i="1"/>
  <c r="J68" i="1"/>
  <c r="I68" i="1"/>
  <c r="K67" i="1"/>
  <c r="J67" i="1"/>
  <c r="I67" i="1"/>
  <c r="H66" i="1"/>
  <c r="K66" i="1" s="1"/>
  <c r="G66" i="1"/>
  <c r="J66" i="1" s="1"/>
  <c r="F66" i="1"/>
  <c r="E66" i="1"/>
  <c r="I66" i="1" s="1"/>
  <c r="K65" i="1"/>
  <c r="J65" i="1"/>
  <c r="I65" i="1"/>
  <c r="K64" i="1"/>
  <c r="J64" i="1"/>
  <c r="I64" i="1"/>
  <c r="K63" i="1"/>
  <c r="J63" i="1"/>
  <c r="I63" i="1"/>
  <c r="K62" i="1"/>
  <c r="J62" i="1"/>
  <c r="I62" i="1"/>
  <c r="J61" i="1"/>
  <c r="H61" i="1"/>
  <c r="K61" i="1" s="1"/>
  <c r="G61" i="1"/>
  <c r="F61" i="1"/>
  <c r="E61" i="1"/>
  <c r="K60" i="1"/>
  <c r="J60" i="1"/>
  <c r="I60" i="1"/>
  <c r="H59" i="1"/>
  <c r="K59" i="1" s="1"/>
  <c r="G59" i="1"/>
  <c r="J59" i="1" s="1"/>
  <c r="F59" i="1"/>
  <c r="E59" i="1"/>
  <c r="K58" i="1"/>
  <c r="J58" i="1"/>
  <c r="I58" i="1"/>
  <c r="H57" i="1"/>
  <c r="K57" i="1" s="1"/>
  <c r="G57" i="1"/>
  <c r="J57" i="1" s="1"/>
  <c r="F57" i="1"/>
  <c r="I57" i="1" s="1"/>
  <c r="E57" i="1"/>
  <c r="H56" i="1"/>
  <c r="G56" i="1"/>
  <c r="G55" i="1" s="1"/>
  <c r="F56" i="1"/>
  <c r="I56" i="1" s="1"/>
  <c r="E56" i="1"/>
  <c r="J54" i="1"/>
  <c r="H54" i="1"/>
  <c r="K54" i="1" s="1"/>
  <c r="G54" i="1"/>
  <c r="F54" i="1"/>
  <c r="F53" i="1" s="1"/>
  <c r="E54" i="1"/>
  <c r="E53" i="1" s="1"/>
  <c r="G53" i="1"/>
  <c r="K52" i="1"/>
  <c r="J52" i="1"/>
  <c r="I52" i="1"/>
  <c r="H51" i="1"/>
  <c r="K51" i="1" s="1"/>
  <c r="G51" i="1"/>
  <c r="J51" i="1" s="1"/>
  <c r="F51" i="1"/>
  <c r="I51" i="1" s="1"/>
  <c r="E51" i="1"/>
  <c r="H50" i="1"/>
  <c r="G50" i="1"/>
  <c r="J50" i="1" s="1"/>
  <c r="F50" i="1"/>
  <c r="E50" i="1"/>
  <c r="H49" i="1"/>
  <c r="K49" i="1" s="1"/>
  <c r="G49" i="1"/>
  <c r="J49" i="1" s="1"/>
  <c r="F49" i="1"/>
  <c r="E49" i="1"/>
  <c r="H48" i="1"/>
  <c r="H46" i="1" s="1"/>
  <c r="G48" i="1"/>
  <c r="F48" i="1"/>
  <c r="I48" i="1" s="1"/>
  <c r="E48" i="1"/>
  <c r="E46" i="1" s="1"/>
  <c r="H47" i="1"/>
  <c r="K47" i="1" s="1"/>
  <c r="G47" i="1"/>
  <c r="F47" i="1"/>
  <c r="E47" i="1"/>
  <c r="I45" i="1"/>
  <c r="H45" i="1"/>
  <c r="H44" i="1" s="1"/>
  <c r="G45" i="1"/>
  <c r="G44" i="1" s="1"/>
  <c r="F45" i="1"/>
  <c r="F44" i="1" s="1"/>
  <c r="E45" i="1"/>
  <c r="E44" i="1" s="1"/>
  <c r="K43" i="1"/>
  <c r="J43" i="1"/>
  <c r="I43" i="1"/>
  <c r="I42" i="1"/>
  <c r="H42" i="1"/>
  <c r="K42" i="1" s="1"/>
  <c r="G42" i="1"/>
  <c r="J42" i="1" s="1"/>
  <c r="F42" i="1"/>
  <c r="E42" i="1"/>
  <c r="K41" i="1"/>
  <c r="J41" i="1"/>
  <c r="I41" i="1"/>
  <c r="K40" i="1"/>
  <c r="J40" i="1"/>
  <c r="I40" i="1"/>
  <c r="H39" i="1"/>
  <c r="H38" i="1" s="1"/>
  <c r="G39" i="1"/>
  <c r="J39" i="1" s="1"/>
  <c r="F39" i="1"/>
  <c r="I39" i="1" s="1"/>
  <c r="E39" i="1"/>
  <c r="G38" i="1"/>
  <c r="J38" i="1" s="1"/>
  <c r="F38" i="1"/>
  <c r="E38" i="1"/>
  <c r="I38" i="1" s="1"/>
  <c r="K37" i="1"/>
  <c r="J37" i="1"/>
  <c r="I37" i="1"/>
  <c r="H36" i="1"/>
  <c r="K36" i="1" s="1"/>
  <c r="G36" i="1"/>
  <c r="J36" i="1" s="1"/>
  <c r="F36" i="1"/>
  <c r="I36" i="1" s="1"/>
  <c r="E36" i="1"/>
  <c r="K35" i="1"/>
  <c r="J35" i="1"/>
  <c r="I35" i="1"/>
  <c r="H34" i="1"/>
  <c r="K34" i="1" s="1"/>
  <c r="G34" i="1"/>
  <c r="J34" i="1" s="1"/>
  <c r="F34" i="1"/>
  <c r="I34" i="1" s="1"/>
  <c r="E34" i="1"/>
  <c r="E28" i="1" s="1"/>
  <c r="K33" i="1"/>
  <c r="J33" i="1"/>
  <c r="I33" i="1"/>
  <c r="K32" i="1"/>
  <c r="J32" i="1"/>
  <c r="I32" i="1"/>
  <c r="H31" i="1"/>
  <c r="H28" i="1" s="1"/>
  <c r="G31" i="1"/>
  <c r="F31" i="1"/>
  <c r="F28" i="1" s="1"/>
  <c r="E31" i="1"/>
  <c r="K30" i="1"/>
  <c r="J30" i="1"/>
  <c r="I30" i="1"/>
  <c r="K29" i="1"/>
  <c r="J29" i="1"/>
  <c r="I29" i="1"/>
  <c r="H27" i="1"/>
  <c r="H26" i="1" s="1"/>
  <c r="G27" i="1"/>
  <c r="G26" i="1" s="1"/>
  <c r="F27" i="1"/>
  <c r="J27" i="1" s="1"/>
  <c r="E27" i="1"/>
  <c r="E26" i="1"/>
  <c r="K25" i="1"/>
  <c r="J25" i="1"/>
  <c r="E25" i="1"/>
  <c r="I25" i="1" s="1"/>
  <c r="I24" i="1"/>
  <c r="H24" i="1"/>
  <c r="K24" i="1" s="1"/>
  <c r="G24" i="1"/>
  <c r="J24" i="1" s="1"/>
  <c r="F24" i="1"/>
  <c r="E24" i="1"/>
  <c r="H23" i="1"/>
  <c r="K23" i="1" s="1"/>
  <c r="G23" i="1"/>
  <c r="J23" i="1" s="1"/>
  <c r="F23" i="1"/>
  <c r="I23" i="1" s="1"/>
  <c r="E23" i="1"/>
  <c r="H22" i="1"/>
  <c r="K22" i="1" s="1"/>
  <c r="G22" i="1"/>
  <c r="F22" i="1"/>
  <c r="I22" i="1" s="1"/>
  <c r="E22" i="1"/>
  <c r="K21" i="1"/>
  <c r="J21" i="1"/>
  <c r="I21" i="1"/>
  <c r="I20" i="1"/>
  <c r="H20" i="1"/>
  <c r="H17" i="1" s="1"/>
  <c r="G20" i="1"/>
  <c r="J20" i="1" s="1"/>
  <c r="F20" i="1"/>
  <c r="E20" i="1"/>
  <c r="K19" i="1"/>
  <c r="J19" i="1"/>
  <c r="I19" i="1"/>
  <c r="K18" i="1"/>
  <c r="J18" i="1"/>
  <c r="I18" i="1"/>
  <c r="G17" i="1"/>
  <c r="J17" i="1" s="1"/>
  <c r="F17" i="1"/>
  <c r="E17" i="1"/>
  <c r="K16" i="1"/>
  <c r="J16" i="1"/>
  <c r="I16" i="1"/>
  <c r="K15" i="1"/>
  <c r="J15" i="1"/>
  <c r="I15" i="1"/>
  <c r="K14" i="1"/>
  <c r="J14" i="1"/>
  <c r="I14" i="1"/>
  <c r="K13" i="1"/>
  <c r="J13" i="1"/>
  <c r="I13" i="1"/>
  <c r="K12" i="1"/>
  <c r="J12" i="1"/>
  <c r="I12" i="1"/>
  <c r="K11" i="1"/>
  <c r="J11" i="1"/>
  <c r="I11" i="1"/>
  <c r="K10" i="1"/>
  <c r="J10" i="1"/>
  <c r="I10" i="1"/>
  <c r="I9" i="1"/>
  <c r="H9" i="1"/>
  <c r="G9" i="1"/>
  <c r="K9" i="1" s="1"/>
  <c r="F9" i="1"/>
  <c r="E9" i="1"/>
  <c r="K8" i="1"/>
  <c r="J8" i="1"/>
  <c r="I8" i="1"/>
  <c r="H7" i="1"/>
  <c r="H6" i="1" s="1"/>
  <c r="K6" i="1" s="1"/>
  <c r="G7" i="1"/>
  <c r="J7" i="1" s="1"/>
  <c r="F7" i="1"/>
  <c r="I7" i="1" s="1"/>
  <c r="E7" i="1"/>
  <c r="E6" i="1" s="1"/>
  <c r="E74" i="1" s="1"/>
  <c r="G6" i="1"/>
  <c r="G74" i="1" s="1"/>
  <c r="F6" i="1"/>
  <c r="F74" i="1" s="1"/>
  <c r="I74" i="1" s="1"/>
  <c r="K31" i="1" l="1"/>
  <c r="I49" i="1"/>
  <c r="I59" i="1"/>
  <c r="H55" i="1"/>
  <c r="K55" i="1" s="1"/>
  <c r="I17" i="1"/>
  <c r="F46" i="1"/>
  <c r="I46" i="1" s="1"/>
  <c r="I50" i="1"/>
  <c r="K17" i="1"/>
  <c r="I26" i="1"/>
  <c r="K38" i="1"/>
  <c r="G46" i="1"/>
  <c r="K46" i="1" s="1"/>
  <c r="F26" i="1"/>
  <c r="J26" i="1" s="1"/>
  <c r="H53" i="1"/>
  <c r="K53" i="1" s="1"/>
  <c r="K50" i="1"/>
  <c r="I61" i="1"/>
  <c r="K26" i="1"/>
  <c r="I27" i="1"/>
  <c r="J48" i="1"/>
  <c r="Q7" i="3"/>
  <c r="P7" i="3"/>
  <c r="M15" i="3"/>
  <c r="M7" i="3" s="1"/>
  <c r="M57" i="3"/>
  <c r="P15" i="3"/>
  <c r="P57" i="3"/>
  <c r="Q15" i="3"/>
  <c r="P11" i="3"/>
  <c r="P24" i="3"/>
  <c r="J53" i="1"/>
  <c r="I53" i="1"/>
  <c r="I28" i="1"/>
  <c r="I44" i="1"/>
  <c r="E75" i="1"/>
  <c r="J74" i="1"/>
  <c r="J44" i="1"/>
  <c r="K44" i="1"/>
  <c r="H75" i="1"/>
  <c r="H72" i="1"/>
  <c r="K7" i="1"/>
  <c r="J22" i="1"/>
  <c r="G28" i="1"/>
  <c r="J28" i="1" s="1"/>
  <c r="K48" i="1"/>
  <c r="I54" i="1"/>
  <c r="H74" i="1"/>
  <c r="K74" i="1" s="1"/>
  <c r="J45" i="1"/>
  <c r="E72" i="1"/>
  <c r="I6" i="1"/>
  <c r="K20" i="1"/>
  <c r="I31" i="1"/>
  <c r="K45" i="1"/>
  <c r="I47" i="1"/>
  <c r="E55" i="1"/>
  <c r="J56" i="1"/>
  <c r="J6" i="1"/>
  <c r="J31" i="1"/>
  <c r="J47" i="1"/>
  <c r="F55" i="1"/>
  <c r="K56" i="1"/>
  <c r="J9" i="1"/>
  <c r="K27" i="1"/>
  <c r="K39" i="1"/>
  <c r="J46" i="1" l="1"/>
  <c r="G75" i="1"/>
  <c r="F75" i="1"/>
  <c r="I75" i="1" s="1"/>
  <c r="I55" i="1"/>
  <c r="F72" i="1"/>
  <c r="I72" i="1" s="1"/>
  <c r="G72" i="1"/>
  <c r="J72" i="1" s="1"/>
  <c r="J55" i="1"/>
  <c r="K75" i="1"/>
  <c r="K28" i="1"/>
  <c r="J75" i="1" l="1"/>
  <c r="K72" i="1"/>
</calcChain>
</file>

<file path=xl/sharedStrings.xml><?xml version="1.0" encoding="utf-8"?>
<sst xmlns="http://schemas.openxmlformats.org/spreadsheetml/2006/main" count="521" uniqueCount="384">
  <si>
    <t>Obrazec 1 - Delovni program 2022, I. del</t>
  </si>
  <si>
    <t>v EUR</t>
  </si>
  <si>
    <t xml:space="preserve">Indeks </t>
  </si>
  <si>
    <t>ŠIFRA SKD</t>
  </si>
  <si>
    <t>VZD 1</t>
  </si>
  <si>
    <t>VZD 2</t>
  </si>
  <si>
    <t>DEJAVNOST</t>
  </si>
  <si>
    <t xml:space="preserve">POGODBENA VREDNOST 2021 (OZZ IN PZZ)                       </t>
  </si>
  <si>
    <t xml:space="preserve">POGODBENA VREDNOST 2022  (OZZ IN PZZ)                </t>
  </si>
  <si>
    <t xml:space="preserve">REALIZIRANA VREDNOST 2022                                (OZZ IN PZZ)             </t>
  </si>
  <si>
    <t xml:space="preserve"> VREDNOST PLAČANEGA PROGRAMA 2022              (OZZ IN PZZ)                          </t>
  </si>
  <si>
    <t>Pog. vrednost 2022  / Pog. vrednost 2021</t>
  </si>
  <si>
    <t>Real. vrednost 2022 / Pog. vrednost 2022</t>
  </si>
  <si>
    <t>Vrednost plačanega programa 2022 / Realizirana vrednost 2022</t>
  </si>
  <si>
    <t>1</t>
  </si>
  <si>
    <t>2</t>
  </si>
  <si>
    <t>3</t>
  </si>
  <si>
    <t>4</t>
  </si>
  <si>
    <t>5=2/1</t>
  </si>
  <si>
    <t>6=3/2</t>
  </si>
  <si>
    <t>7=4/3</t>
  </si>
  <si>
    <t>Q86.100</t>
  </si>
  <si>
    <t>Akutna bolnišnična obravnava</t>
  </si>
  <si>
    <t>1XX</t>
  </si>
  <si>
    <t>301, 305</t>
  </si>
  <si>
    <t>Akutna bolnišnična obravnava - SPP, uteži</t>
  </si>
  <si>
    <t>Zdravstvene storitve po nacionalnem razpisu</t>
  </si>
  <si>
    <t xml:space="preserve">Ostale bolnišnične dejavnosti </t>
  </si>
  <si>
    <t>Rehabilitacija</t>
  </si>
  <si>
    <t xml:space="preserve">Nevrokirurgija v bolnišnični dejavnosti </t>
  </si>
  <si>
    <t>Otroška in mladostniška psihiatrija</t>
  </si>
  <si>
    <t>Bolnišnična obravnava invalidne mladine</t>
  </si>
  <si>
    <t>312, 341</t>
  </si>
  <si>
    <t>Psihiatrija</t>
  </si>
  <si>
    <t>1xx</t>
  </si>
  <si>
    <t>Izvajanje transplantacij</t>
  </si>
  <si>
    <t xml:space="preserve">Ostale </t>
  </si>
  <si>
    <t>Neakutna bolnišnična obravnava</t>
  </si>
  <si>
    <t>Paliativna oskrba - BOD</t>
  </si>
  <si>
    <t>Paliativna oskrba Hospic - BOD</t>
  </si>
  <si>
    <t>Zdravstvena nega</t>
  </si>
  <si>
    <t>Podaljšano bolnišnično zdravljenje - PBZ</t>
  </si>
  <si>
    <t>O84.300</t>
  </si>
  <si>
    <t>Doječe matere</t>
  </si>
  <si>
    <t>Doječe matere NOD</t>
  </si>
  <si>
    <t>Spremljevalci</t>
  </si>
  <si>
    <t>Spremljanje (2. in 3. odstavek 40. čl. Pravil OZZ)</t>
  </si>
  <si>
    <t>Sobivanje starša ob hospitaliziranem otroku</t>
  </si>
  <si>
    <t>Q86.210</t>
  </si>
  <si>
    <t>Osnovna zdravstvena dejavnost</t>
  </si>
  <si>
    <t>258</t>
  </si>
  <si>
    <t>Medicina dela</t>
  </si>
  <si>
    <t>001</t>
  </si>
  <si>
    <t>Splošne ambulante, hišni obiski in zdravljenje na domu</t>
  </si>
  <si>
    <t>007</t>
  </si>
  <si>
    <t>Dispanzer za ženske</t>
  </si>
  <si>
    <t>009,011</t>
  </si>
  <si>
    <t xml:space="preserve">Otroški in šolski dispanzer </t>
  </si>
  <si>
    <t>014</t>
  </si>
  <si>
    <t>Razvojna ambulanta</t>
  </si>
  <si>
    <t>0xx</t>
  </si>
  <si>
    <t>Urgentna medicina v splošni zunajbolnišnični dejavnosti</t>
  </si>
  <si>
    <t>025</t>
  </si>
  <si>
    <t>Zdravstvena vzgoja</t>
  </si>
  <si>
    <t>Q86.230</t>
  </si>
  <si>
    <t>Zobozdravstvena dejavnost</t>
  </si>
  <si>
    <t>40x</t>
  </si>
  <si>
    <t>Q86.909</t>
  </si>
  <si>
    <t>Reševalni prevozi</t>
  </si>
  <si>
    <t>Nenujni reševalni prevozi s spremljevalcem</t>
  </si>
  <si>
    <t>Sanitetni prevozi bolnikov na/z dialize</t>
  </si>
  <si>
    <t>Ostali sanitetni prevozi bolnikov</t>
  </si>
  <si>
    <t>G47.730</t>
  </si>
  <si>
    <t>Lekarniške storitve</t>
  </si>
  <si>
    <t>xxx</t>
  </si>
  <si>
    <t>Lekarniška dejavnost v bolnišnični dejavnosti</t>
  </si>
  <si>
    <t>Q86.220</t>
  </si>
  <si>
    <t>Specialistična ambulanta dejavnost brez funkcionalne diagnostike in dializ - brez zap. 12 in zap. 13 (brez VZD 231 XXX in brez 216 225)</t>
  </si>
  <si>
    <t>2xx</t>
  </si>
  <si>
    <t>000</t>
  </si>
  <si>
    <t>Specialistična zunajbolnišnična zdravstvena dejavnost</t>
  </si>
  <si>
    <t>Funkcionalna diagnostika</t>
  </si>
  <si>
    <t>Izvajanje mamografije</t>
  </si>
  <si>
    <t>Izvajanje magnetne resonance - MR</t>
  </si>
  <si>
    <t>Izvajanje računalniške tomografije - CT</t>
  </si>
  <si>
    <t>Izvajanje ultrazvoka - UZ</t>
  </si>
  <si>
    <t>Izvajanje rentgena - RTG</t>
  </si>
  <si>
    <t>Izvajanje PET CT</t>
  </si>
  <si>
    <t>Dialize</t>
  </si>
  <si>
    <t>Izvajanje dializ</t>
  </si>
  <si>
    <t>Q86.100, 
Q86.220,
Q86.909</t>
  </si>
  <si>
    <t>Drugo</t>
  </si>
  <si>
    <t>027</t>
  </si>
  <si>
    <t>Delovna terapija</t>
  </si>
  <si>
    <t>028</t>
  </si>
  <si>
    <t>Fizioterapija</t>
  </si>
  <si>
    <t>029</t>
  </si>
  <si>
    <t>Patronažna služba</t>
  </si>
  <si>
    <t>031</t>
  </si>
  <si>
    <t>DORA</t>
  </si>
  <si>
    <t>039</t>
  </si>
  <si>
    <t>ZORA</t>
  </si>
  <si>
    <t>030</t>
  </si>
  <si>
    <t>SVIT</t>
  </si>
  <si>
    <t>032</t>
  </si>
  <si>
    <t>Dispanzer za mentalno zdravje</t>
  </si>
  <si>
    <t>033</t>
  </si>
  <si>
    <t>Klinična psihologija</t>
  </si>
  <si>
    <t>034</t>
  </si>
  <si>
    <t>Nega na domu</t>
  </si>
  <si>
    <t>651</t>
  </si>
  <si>
    <t>Aplikacija medicinskih pripomočkov</t>
  </si>
  <si>
    <t>Drugo: COVID-19 dodatki na akutni obravnavi</t>
  </si>
  <si>
    <t>Drugo*</t>
  </si>
  <si>
    <t>Prihodki za LZM, DBZ in APL, ki vključujejo OZZ in PZZ</t>
  </si>
  <si>
    <t>Skupaj (od 1 do 15)</t>
  </si>
  <si>
    <t>17</t>
  </si>
  <si>
    <t xml:space="preserve">Skupaj samo bolnišnični del = (1+2+3) </t>
  </si>
  <si>
    <t>18</t>
  </si>
  <si>
    <t xml:space="preserve">Skupaj samo specialistična zunajbolnišnična dejavnost = (11+12+13) </t>
  </si>
  <si>
    <t>Opombe:</t>
  </si>
  <si>
    <t>Izpolnil:</t>
  </si>
  <si>
    <t>Tanja Korenjak</t>
  </si>
  <si>
    <t>Podpis odgovorne osebe:</t>
  </si>
  <si>
    <t>Tel. št.:</t>
  </si>
  <si>
    <t>03 423 37 46</t>
  </si>
  <si>
    <t>NAZIV BOLNIŠNICE: Splošna bolnišnica Celje</t>
  </si>
  <si>
    <t>Obrazec 1 - Delovni program 2022, II. del</t>
  </si>
  <si>
    <t>Program</t>
  </si>
  <si>
    <t>Realizacija za obdobje                                                                   od 1. 1. do 31. 12. 2021</t>
  </si>
  <si>
    <t>Finančni načrt za obdobje                                               od 1. 1. do 31. 12. 2022</t>
  </si>
  <si>
    <t>Realizacija za obdobje                                        od 1. 1. do 31. 12. 2022</t>
  </si>
  <si>
    <t>Indeks (ZZZS)</t>
  </si>
  <si>
    <t>ZZZS</t>
  </si>
  <si>
    <t>ZZZS + ostali</t>
  </si>
  <si>
    <t>Real. 2022  / Real. 2021</t>
  </si>
  <si>
    <t>Real. 2022 / FN 2022</t>
  </si>
  <si>
    <t>Bolnišnična zdravstvena dejavnost (Q86.100)</t>
  </si>
  <si>
    <t>Število primerov - SPP</t>
  </si>
  <si>
    <t>Število uteži</t>
  </si>
  <si>
    <t>Bolnišnična obravnava invalidne mladine - št. primerov (127 359)</t>
  </si>
  <si>
    <t>Izvajanje transplantacij - št. primerov (___ 303)</t>
  </si>
  <si>
    <t>Rehabilitacija - št. primerov (104 305)</t>
  </si>
  <si>
    <t>Psihiatrija - št. primerov (130 341)</t>
  </si>
  <si>
    <r>
      <t xml:space="preserve">Paliativna oskrba - BOD </t>
    </r>
    <r>
      <rPr>
        <sz val="12"/>
        <color indexed="8"/>
        <rFont val="Arial"/>
        <family val="2"/>
        <charset val="238"/>
      </rPr>
      <t>(141 304)</t>
    </r>
  </si>
  <si>
    <t>Paliativna oskrba Hospic - BOD (141 311)</t>
  </si>
  <si>
    <t>Zdravstvena nega - BOD (144 306)</t>
  </si>
  <si>
    <t>Podaljšano bolnišnično zdravljenje  - BOD (147 307)</t>
  </si>
  <si>
    <t>Splošna zunajbolnišnična zdravstvena dejavnost (Q86.210)</t>
  </si>
  <si>
    <t>Dispanzer za ženske - količniki (306 007)</t>
  </si>
  <si>
    <t>Otroški in šolski dispanzer - kurativa - količniki (327 009)</t>
  </si>
  <si>
    <t>Otroški in šolski dispanzer - preventiva - količniki (327 011)</t>
  </si>
  <si>
    <t>Splošne ambulante, hišni obiski in zdravljenje na domu - količniki (302 001)</t>
  </si>
  <si>
    <t>Medicina dela - točke (301 258)</t>
  </si>
  <si>
    <t>Zobozdravstvena dejavnost - točke (Q86.230)</t>
  </si>
  <si>
    <t>Druge zdravstvene dejavnosti (Q86.909)</t>
  </si>
  <si>
    <t>Delovna terapija - točke (506 027)</t>
  </si>
  <si>
    <t>Fizioterapija - utež (507 028)</t>
  </si>
  <si>
    <t>Specialna fizioterapija - primer (FT005)</t>
  </si>
  <si>
    <t>Patronažna služba - primer (510 029)</t>
  </si>
  <si>
    <t>Izvajanje programa SVIT - preiskava (511 030)</t>
  </si>
  <si>
    <t>Izvajanje programa DORA - primer (511 031)</t>
  </si>
  <si>
    <t>Nenujni reševalni prevozi s spremljevalcem - km (513 150)</t>
  </si>
  <si>
    <t>Sanitetni prevozi na/z dialize - km (513 151)</t>
  </si>
  <si>
    <t>Ostali sanitetni prevozi - km (513 153)</t>
  </si>
  <si>
    <t>Nega na domu - primer (544 034)</t>
  </si>
  <si>
    <t>Dispanzer za mentalno zdravje - točke (512 032)</t>
  </si>
  <si>
    <t>Klinična psihologija - točke (549 033)</t>
  </si>
  <si>
    <t>Dejavnost obvezne socialne varnosti (O84.300)</t>
  </si>
  <si>
    <t>Doječe matere - NOD (701 308)</t>
  </si>
  <si>
    <t>Spremljanje - primer (701 309)</t>
  </si>
  <si>
    <t>Sobivanje starša ob hospitaliziranem otroku - NOD (701 310)</t>
  </si>
  <si>
    <t>Stimulacija globokih možganskih debel</t>
  </si>
  <si>
    <t>Nevromodulacijski program – izbor pacientov – primer (E0565)</t>
  </si>
  <si>
    <t>Nevrokirurška implantacija testne elektrode – primer (E0570)</t>
  </si>
  <si>
    <t>Nevrokirurška implantacija dokončnega podkožnega stimulatorja – primer (E0571)</t>
  </si>
  <si>
    <t>Nevrokirurška reimplantacija testne elektrode in dokončnega podkožnega stimulatorja – primer (E0572)</t>
  </si>
  <si>
    <t>Rehabilitacija po vstavitvi podkožnega stimulatorja – primer (E0719)</t>
  </si>
  <si>
    <t>Postopek oploditve z biomedicinsko pomočjo – spontani ciklus (E0698)</t>
  </si>
  <si>
    <t>Postopek oploditve z biomedicinsko pomočjo – stimulirani ciklus (E0699)</t>
  </si>
  <si>
    <t>Program perkutane vstavitve aortnih zaklopk – TAVI (E0708)</t>
  </si>
  <si>
    <t>Robotsko asistiran kirurški poseg (E0631)</t>
  </si>
  <si>
    <t>Pod Drugo prikazujemo podatke o številu točk za laboratorijsko diagnostiko, citopatološkega laboratorija ter oddelka za transfuzijsko medicino</t>
  </si>
  <si>
    <t>Izpolnil:Simona Esih</t>
  </si>
  <si>
    <t>Tel. št.:03 423 36 69</t>
  </si>
  <si>
    <t>Obrazec 1 - Delovni program 2022, III. del</t>
  </si>
  <si>
    <t>Realizacija za obdobje od 1. 1. do 31. 12. 2021</t>
  </si>
  <si>
    <t>Finančni načrt za obdobje od 1. 1. do 31. 12. 2022</t>
  </si>
  <si>
    <t>Realizacija za obdobje od 1. 1. do 31. 12. 2022</t>
  </si>
  <si>
    <t>INDEKS</t>
  </si>
  <si>
    <t>ZZZS - Obiski</t>
  </si>
  <si>
    <t>ZZZS - Točke</t>
  </si>
  <si>
    <t>Št. prvih pregledov</t>
  </si>
  <si>
    <t>Št. točk</t>
  </si>
  <si>
    <t>Real. 2022 / Real. 2021</t>
  </si>
  <si>
    <t>Specialistična zunajbolnišnična zdravstvena dejavnost (Q86.220)</t>
  </si>
  <si>
    <t>Abdominalna kirurgija (201)</t>
  </si>
  <si>
    <t>Anesteziologija, reanimatologija in perioperativna intenzivna medicna (202)</t>
  </si>
  <si>
    <t>Fizikalna in rehabilitacijska medicina (204)</t>
  </si>
  <si>
    <t>Gastroenterologija (205)</t>
  </si>
  <si>
    <t>Ginekologija in porodništvo (206)</t>
  </si>
  <si>
    <t>Hematologija (207)</t>
  </si>
  <si>
    <t>Infektologija (208)</t>
  </si>
  <si>
    <t>Interna medicina (209)</t>
  </si>
  <si>
    <t>Internistična onkologija (210)</t>
  </si>
  <si>
    <t>Kardiologija in vaskularna medicina (211)</t>
  </si>
  <si>
    <t>Kardiovaskularna kirurgija (212)</t>
  </si>
  <si>
    <t>Klinična genetika (213)</t>
  </si>
  <si>
    <t>Klinična mikrobiologija (214)</t>
  </si>
  <si>
    <t>Maksilofacialna kirurgija (215)</t>
  </si>
  <si>
    <t xml:space="preserve">Nefrologija (brez izvajanja dializ) (216) </t>
  </si>
  <si>
    <t>Nevrokirurgija (217)</t>
  </si>
  <si>
    <t>Nevrologija (218)</t>
  </si>
  <si>
    <t>Nuklearna medicina (219)</t>
  </si>
  <si>
    <t>Oftalmologija (220)</t>
  </si>
  <si>
    <t>Ortopedska kirurgija (222)</t>
  </si>
  <si>
    <t>Otorinolaringologija (223 232) (za leto 2021)*</t>
  </si>
  <si>
    <t>Otroška in mladostniška psihiatrija (224)</t>
  </si>
  <si>
    <t>Otroška nevrologija (225)</t>
  </si>
  <si>
    <t>Pediatrija (227)</t>
  </si>
  <si>
    <t>Plastična, rekonstrukcijska in estetska kirurgija (228)</t>
  </si>
  <si>
    <t>Pnevmologija (229)</t>
  </si>
  <si>
    <t>Psihiatrija (230)</t>
  </si>
  <si>
    <t>Splošna kirurgija (234)</t>
  </si>
  <si>
    <t>Torakalna kirurgija (235)</t>
  </si>
  <si>
    <t>Travmatologija (237)</t>
  </si>
  <si>
    <t>Urgenta medicina (238)</t>
  </si>
  <si>
    <t>Urologija (239)</t>
  </si>
  <si>
    <t>Oralna kirurgija (242)</t>
  </si>
  <si>
    <t>Endokrinologija, diabetologija in tireologija (249)</t>
  </si>
  <si>
    <t>Onkologija z radioterapijo (221)</t>
  </si>
  <si>
    <t>ZZZS - Primeri</t>
  </si>
  <si>
    <t>Št. obiskov</t>
  </si>
  <si>
    <t>Št. primerov</t>
  </si>
  <si>
    <t>Radioterapija (221 230)</t>
  </si>
  <si>
    <t>Št. storitev</t>
  </si>
  <si>
    <t>Dermatologija (203 206)</t>
  </si>
  <si>
    <t>Otorinolaringologija (223)</t>
  </si>
  <si>
    <t>Revmatologija (232 249)</t>
  </si>
  <si>
    <t>Št. preiskav</t>
  </si>
  <si>
    <t xml:space="preserve">Indeks ZZZS - preiskave </t>
  </si>
  <si>
    <t>Indeks ZZZS - točke</t>
  </si>
  <si>
    <t>Radiologija v specialistični zunajbolnišnični dejavnosti (231)</t>
  </si>
  <si>
    <t>Izvajanje mamografije (211)</t>
  </si>
  <si>
    <t>Izvajanje magnetne resonance (244)</t>
  </si>
  <si>
    <t>Izvajanje računalniške tomografije - CT (245)</t>
  </si>
  <si>
    <t>Izvajanje ultrazvoka - UZ (246)</t>
  </si>
  <si>
    <t>Izvajanje rentgena - RTG (247)</t>
  </si>
  <si>
    <t>Izvajanje PET CT (248)</t>
  </si>
  <si>
    <t>Scintigrafija dopaminskega prenašalca - primeri (E0625)</t>
  </si>
  <si>
    <t>Št. dializnih bolnikov</t>
  </si>
  <si>
    <t>Obračun. enota</t>
  </si>
  <si>
    <t>Indeks ZZZS - bolniki</t>
  </si>
  <si>
    <t>Indeks ZZZS - enota</t>
  </si>
  <si>
    <t>Nefrologija v specialistični zunajbolnišnični dejavnosti - izvajanje dializ (216 225)</t>
  </si>
  <si>
    <t>Dialize I - št. dializ</t>
  </si>
  <si>
    <t xml:space="preserve">Dialize II - št. dializ </t>
  </si>
  <si>
    <t xml:space="preserve">Dialize III - št. dializ </t>
  </si>
  <si>
    <t>Dialize IV - dan</t>
  </si>
  <si>
    <t>Dialize V - dan</t>
  </si>
  <si>
    <t>Dialize VI - št. dializ</t>
  </si>
  <si>
    <t>Izpolnil: Simona Esih</t>
  </si>
  <si>
    <t>Tel. št.: 03 423 36 69</t>
  </si>
  <si>
    <t>Obrazec 1 - Delovni program 2022, IV. del</t>
  </si>
  <si>
    <t>Šifra</t>
  </si>
  <si>
    <t>Posebej načrtovani programi po standardih iz priloge I SD, ki niso vključeni v I. in II. del Delovnega programa  - v primerih</t>
  </si>
  <si>
    <t>Realizacija za obdobje od             1. 1. do 31. 12. 2021</t>
  </si>
  <si>
    <t>Finančni načrt za obdobje od              1. 1. do 31. 12. 2022</t>
  </si>
  <si>
    <t>Realizacija za obdobje od              1. 1. do 31. 12. 2022</t>
  </si>
  <si>
    <t>Indeks ZZZS</t>
  </si>
  <si>
    <t>E0421</t>
  </si>
  <si>
    <t>Priprava in aplikacija zdravil za ambulantno parenteralno sistemsko protitumorno zdravljenja karcinoma dojke</t>
  </si>
  <si>
    <t>0</t>
  </si>
  <si>
    <t>E0422</t>
  </si>
  <si>
    <t xml:space="preserve">Priprava in aplikacija zdravil za ambulantno parenteralno sistemsko protitumorno zdravljenja karcinoma debelega črevesa in danke </t>
  </si>
  <si>
    <t>E0299</t>
  </si>
  <si>
    <t xml:space="preserve">Biopsija horionskih resic, kordocinteza </t>
  </si>
  <si>
    <t>E0300</t>
  </si>
  <si>
    <t xml:space="preserve">Amniocenteza </t>
  </si>
  <si>
    <t>E0301</t>
  </si>
  <si>
    <t xml:space="preserve">Medikamentozni splav </t>
  </si>
  <si>
    <t>E0302</t>
  </si>
  <si>
    <t>Diagnostična histeroskopija</t>
  </si>
  <si>
    <t>E0303</t>
  </si>
  <si>
    <t>Histeroskopska operacija</t>
  </si>
  <si>
    <t>E0220</t>
  </si>
  <si>
    <t>Operacija na ožilju - krčne žile</t>
  </si>
  <si>
    <t>884</t>
  </si>
  <si>
    <t>E0261</t>
  </si>
  <si>
    <t xml:space="preserve">Operacija kile </t>
  </si>
  <si>
    <t>E0263</t>
  </si>
  <si>
    <t>Operacija karpalnega kanala</t>
  </si>
  <si>
    <t>E0392</t>
  </si>
  <si>
    <t xml:space="preserve">Proktoskopija </t>
  </si>
  <si>
    <t>E0396</t>
  </si>
  <si>
    <t>Rektoskopija</t>
  </si>
  <si>
    <t>E0393</t>
  </si>
  <si>
    <t xml:space="preserve">Sklerozacija </t>
  </si>
  <si>
    <t>E0397</t>
  </si>
  <si>
    <t xml:space="preserve">Ligatura </t>
  </si>
  <si>
    <t>E0438</t>
  </si>
  <si>
    <t xml:space="preserve">Ortopedska operacija rame (ostali posegi na ramenu) </t>
  </si>
  <si>
    <t>E0439</t>
  </si>
  <si>
    <t>Terapevtska artroskopija (posegi na kolenu)</t>
  </si>
  <si>
    <t>E0088</t>
  </si>
  <si>
    <t xml:space="preserve">Operacija sive mrene </t>
  </si>
  <si>
    <t>E0338</t>
  </si>
  <si>
    <t>Vitreoretinalna kirurgija</t>
  </si>
  <si>
    <t>E0304</t>
  </si>
  <si>
    <t>Zdravljenje starostne degenerativne makule, diabetičnega makularnega edema in zapore žil</t>
  </si>
  <si>
    <t>E0420</t>
  </si>
  <si>
    <t>Zdravljenje makularnega edema z anti VEGF zdravili</t>
  </si>
  <si>
    <t>E0433</t>
  </si>
  <si>
    <t>Izrezanje benigne tvorbe kože in podkožnega tkiva/destrukcija benigne kožne tvorbe (brez kiretaže)</t>
  </si>
  <si>
    <t>E0434</t>
  </si>
  <si>
    <t>Izrezanje bazalnoceličnega in skvamoznega karcinoma kože</t>
  </si>
  <si>
    <t>E0450</t>
  </si>
  <si>
    <t>Poligrafija spanja na domu</t>
  </si>
  <si>
    <t>E0451</t>
  </si>
  <si>
    <t>Meritev NO v izdihanem zraku</t>
  </si>
  <si>
    <t>E0524</t>
  </si>
  <si>
    <t>Testiranje HIV, HBV, HCV</t>
  </si>
  <si>
    <t>E0530</t>
  </si>
  <si>
    <t>Aplikacija Qutenza obliža</t>
  </si>
  <si>
    <t>E0531</t>
  </si>
  <si>
    <t>Prvi pregled novoodkrite HIV poz. osebe</t>
  </si>
  <si>
    <t>E0532</t>
  </si>
  <si>
    <t xml:space="preserve">Ponovni pregled HIV poz. os. brez ART </t>
  </si>
  <si>
    <t>E0533</t>
  </si>
  <si>
    <t xml:space="preserve">Ponovni pregled HIV poz. os. na ART </t>
  </si>
  <si>
    <t>E0534</t>
  </si>
  <si>
    <t>HIV redni pregled bolnika na ART</t>
  </si>
  <si>
    <t>E0564</t>
  </si>
  <si>
    <t>Zdravljenje s hiperbarično komoro</t>
  </si>
  <si>
    <t>E0622</t>
  </si>
  <si>
    <t>Operacija obeh kil hkrati</t>
  </si>
  <si>
    <t>E0627</t>
  </si>
  <si>
    <t>Presejanje diabetične retinopatije</t>
  </si>
  <si>
    <t>E0339</t>
  </si>
  <si>
    <t xml:space="preserve">Dihalni testi </t>
  </si>
  <si>
    <t>E0632</t>
  </si>
  <si>
    <t>K – HCV prvi pregled</t>
  </si>
  <si>
    <t>E0633</t>
  </si>
  <si>
    <t>K – HCV ponovni pregled brez zdravljenja</t>
  </si>
  <si>
    <t>E0634</t>
  </si>
  <si>
    <t>K – HCV pregled pred uvedbo zdravljenja</t>
  </si>
  <si>
    <t>E0635</t>
  </si>
  <si>
    <t>K – HCV spremljanje zdravljenja</t>
  </si>
  <si>
    <t>E0636</t>
  </si>
  <si>
    <t>K – HCV pregled po uspešnem zdravljenju</t>
  </si>
  <si>
    <t>E0637</t>
  </si>
  <si>
    <t>K – HCV pregled po neuspešnem zdravljenju</t>
  </si>
  <si>
    <t>E0638</t>
  </si>
  <si>
    <t>A – HCV prvi pregled</t>
  </si>
  <si>
    <t>E0639</t>
  </si>
  <si>
    <t>A – HCV ponovni pregled brez zdravljenja</t>
  </si>
  <si>
    <t>E0640</t>
  </si>
  <si>
    <t>A – HCV spremljanje zdravljenja</t>
  </si>
  <si>
    <t>E0641</t>
  </si>
  <si>
    <t>A – HCV pregled po uspešnem zdravljenju</t>
  </si>
  <si>
    <t>E0642</t>
  </si>
  <si>
    <t>A – HCV pregled po neuspešnem zdravljenju</t>
  </si>
  <si>
    <t>E0092</t>
  </si>
  <si>
    <t>Celostna rehabilitacija slepih in slabovidnih</t>
  </si>
  <si>
    <t>APL001</t>
  </si>
  <si>
    <t>Priprava in aplikacija zdravila 1</t>
  </si>
  <si>
    <t>APL002</t>
  </si>
  <si>
    <t>Priprava in aplikacija zdravila 2</t>
  </si>
  <si>
    <t>APL003</t>
  </si>
  <si>
    <t>Priprava in aplikacija zdravila 3</t>
  </si>
  <si>
    <t>APL004</t>
  </si>
  <si>
    <t>Priprava in aplikacija zdravila 4</t>
  </si>
  <si>
    <t>APL005</t>
  </si>
  <si>
    <t>Priprava in aplikacija zdravila 5</t>
  </si>
  <si>
    <t>APL006</t>
  </si>
  <si>
    <t>Priprava in aplikacija zdravila 6</t>
  </si>
  <si>
    <t>APL007</t>
  </si>
  <si>
    <t>Priprava in aplikacija zdravila 7</t>
  </si>
  <si>
    <t>APL008</t>
  </si>
  <si>
    <t>Priprava in aplikacija zdravila 8</t>
  </si>
  <si>
    <t>Opomba: V kolikor imate z ZZZS dogovorjene tudi druge dejavnosti, jih vpišite.</t>
  </si>
  <si>
    <t>V prikazane podatke nismo vključili vrednosti iz izvajanja nacionalnih programov, ki so posebej prikazani v tabeli 4 Letnega poročila.</t>
  </si>
  <si>
    <t>Opomba 1: Pod postavlko drugo navajamo dodatke, ki se pri obravnavi pacientov s COVID-19 diagnozo obračunajo dodatno poleg uteži po SPP sistemu. Postavko izposteljamo zaradi večjih razlik med leti kakor tudi med pogodbeno in realizirano vrednostjo. Opomba 2: V prikazane podatke nismo vključili vrednosti iz izvajanja nacionalnih programov, ki so posebej prikazani v tabeli 4 Letnega poročila.</t>
  </si>
  <si>
    <t>NAZIV BOLNIŠNICE:  Splošna bolnišnica Celje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</si>
</sst>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€_-;\-* #,##0\ _€_-;_-* &quot;-&quot;\ _€_-;_-@_-"/>
  </numFmts>
  <fonts count="16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u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darkUp"/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507">
    <xf numFmtId="0" fontId="0" fillId="0" borderId="0" xfId="0"/>
    <xf numFmtId="0" fontId="2" fillId="0" borderId="1" xfId="0" applyFont="1" applyBorder="1" applyAlignment="1" applyProtection="1">
      <alignment horizontal="right"/>
    </xf>
    <xf numFmtId="0" fontId="3" fillId="0" borderId="1" xfId="0" applyFont="1" applyBorder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3" xfId="0" applyFont="1" applyBorder="1" applyProtection="1"/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49" fontId="4" fillId="2" borderId="5" xfId="1" applyNumberFormat="1" applyFont="1" applyFill="1" applyBorder="1" applyAlignment="1" applyProtection="1">
      <alignment horizontal="center" vertical="center" wrapText="1"/>
    </xf>
    <xf numFmtId="49" fontId="4" fillId="2" borderId="6" xfId="1" applyNumberFormat="1" applyFont="1" applyFill="1" applyBorder="1" applyAlignment="1" applyProtection="1">
      <alignment horizontal="center" vertical="center" wrapText="1"/>
    </xf>
    <xf numFmtId="49" fontId="4" fillId="2" borderId="8" xfId="1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49" fontId="2" fillId="2" borderId="10" xfId="1" applyNumberFormat="1" applyFont="1" applyFill="1" applyBorder="1" applyAlignment="1" applyProtection="1">
      <alignment horizontal="center" vertical="center" wrapText="1"/>
    </xf>
    <xf numFmtId="49" fontId="2" fillId="2" borderId="11" xfId="1" applyNumberFormat="1" applyFont="1" applyFill="1" applyBorder="1" applyAlignment="1" applyProtection="1">
      <alignment horizontal="center" vertical="center" wrapText="1"/>
    </xf>
    <xf numFmtId="49" fontId="2" fillId="2" borderId="13" xfId="1" applyNumberFormat="1" applyFont="1" applyFill="1" applyBorder="1" applyAlignment="1" applyProtection="1">
      <alignment horizontal="center" vertical="center" wrapText="1"/>
    </xf>
    <xf numFmtId="49" fontId="2" fillId="2" borderId="14" xfId="0" applyNumberFormat="1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4" fillId="3" borderId="15" xfId="0" applyFont="1" applyFill="1" applyBorder="1" applyProtection="1"/>
    <xf numFmtId="0" fontId="4" fillId="3" borderId="16" xfId="0" applyFont="1" applyFill="1" applyBorder="1" applyProtection="1"/>
    <xf numFmtId="0" fontId="4" fillId="3" borderId="16" xfId="0" applyFont="1" applyFill="1" applyBorder="1" applyAlignment="1" applyProtection="1">
      <alignment horizontal="center" vertical="center"/>
    </xf>
    <xf numFmtId="0" fontId="4" fillId="3" borderId="17" xfId="0" applyFont="1" applyFill="1" applyBorder="1" applyAlignment="1" applyProtection="1">
      <alignment horizontal="left" vertical="center" wrapText="1"/>
    </xf>
    <xf numFmtId="3" fontId="2" fillId="3" borderId="15" xfId="0" applyNumberFormat="1" applyFont="1" applyFill="1" applyBorder="1" applyAlignment="1" applyProtection="1">
      <alignment horizontal="right" vertical="center" wrapText="1"/>
    </xf>
    <xf numFmtId="3" fontId="2" fillId="3" borderId="16" xfId="0" applyNumberFormat="1" applyFont="1" applyFill="1" applyBorder="1" applyAlignment="1" applyProtection="1">
      <alignment horizontal="right" vertical="center" wrapText="1"/>
    </xf>
    <xf numFmtId="3" fontId="2" fillId="3" borderId="18" xfId="0" applyNumberFormat="1" applyFont="1" applyFill="1" applyBorder="1" applyAlignment="1" applyProtection="1">
      <alignment horizontal="right" vertical="center" wrapText="1"/>
    </xf>
    <xf numFmtId="4" fontId="2" fillId="3" borderId="19" xfId="0" applyNumberFormat="1" applyFont="1" applyFill="1" applyBorder="1" applyAlignment="1" applyProtection="1">
      <alignment horizontal="right" vertical="center"/>
    </xf>
    <xf numFmtId="4" fontId="2" fillId="3" borderId="16" xfId="0" applyNumberFormat="1" applyFont="1" applyFill="1" applyBorder="1" applyAlignment="1" applyProtection="1">
      <alignment horizontal="right" vertical="center"/>
    </xf>
    <xf numFmtId="4" fontId="2" fillId="3" borderId="18" xfId="0" applyNumberFormat="1" applyFont="1" applyFill="1" applyBorder="1" applyAlignment="1" applyProtection="1">
      <alignment horizontal="right" vertical="center"/>
    </xf>
    <xf numFmtId="0" fontId="4" fillId="0" borderId="0" xfId="0" applyFont="1" applyProtection="1"/>
    <xf numFmtId="0" fontId="3" fillId="2" borderId="20" xfId="0" applyFont="1" applyFill="1" applyBorder="1" applyProtection="1"/>
    <xf numFmtId="0" fontId="3" fillId="2" borderId="21" xfId="0" applyFont="1" applyFill="1" applyBorder="1" applyAlignment="1" applyProtection="1">
      <alignment horizontal="right"/>
    </xf>
    <xf numFmtId="0" fontId="3" fillId="2" borderId="22" xfId="0" applyFont="1" applyFill="1" applyBorder="1" applyAlignment="1" applyProtection="1">
      <alignment horizontal="left" vertical="center" wrapText="1"/>
    </xf>
    <xf numFmtId="3" fontId="6" fillId="2" borderId="20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1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3" xfId="0" applyNumberFormat="1" applyFont="1" applyFill="1" applyBorder="1" applyAlignment="1" applyProtection="1">
      <alignment horizontal="right" vertical="center" wrapText="1"/>
      <protection locked="0"/>
    </xf>
    <xf numFmtId="4" fontId="6" fillId="2" borderId="24" xfId="0" applyNumberFormat="1" applyFont="1" applyFill="1" applyBorder="1" applyAlignment="1" applyProtection="1">
      <alignment horizontal="right" vertical="center"/>
    </xf>
    <xf numFmtId="4" fontId="6" fillId="2" borderId="25" xfId="0" applyNumberFormat="1" applyFont="1" applyFill="1" applyBorder="1" applyAlignment="1" applyProtection="1">
      <alignment horizontal="right" vertical="center"/>
    </xf>
    <xf numFmtId="4" fontId="6" fillId="2" borderId="26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Protection="1"/>
    <xf numFmtId="0" fontId="3" fillId="2" borderId="21" xfId="0" applyFont="1" applyFill="1" applyBorder="1" applyProtection="1"/>
    <xf numFmtId="0" fontId="4" fillId="3" borderId="20" xfId="0" applyFont="1" applyFill="1" applyBorder="1" applyProtection="1"/>
    <xf numFmtId="0" fontId="4" fillId="3" borderId="21" xfId="0" applyFont="1" applyFill="1" applyBorder="1" applyProtection="1"/>
    <xf numFmtId="0" fontId="4" fillId="3" borderId="21" xfId="0" applyFont="1" applyFill="1" applyBorder="1" applyAlignment="1" applyProtection="1">
      <alignment horizontal="center" vertical="center"/>
    </xf>
    <xf numFmtId="0" fontId="4" fillId="3" borderId="22" xfId="0" applyFont="1" applyFill="1" applyBorder="1" applyAlignment="1" applyProtection="1">
      <alignment horizontal="left" vertical="center" wrapText="1"/>
    </xf>
    <xf numFmtId="3" fontId="2" fillId="3" borderId="20" xfId="0" applyNumberFormat="1" applyFont="1" applyFill="1" applyBorder="1" applyAlignment="1" applyProtection="1">
      <alignment horizontal="right" vertical="center" wrapText="1"/>
    </xf>
    <xf numFmtId="3" fontId="2" fillId="3" borderId="21" xfId="0" applyNumberFormat="1" applyFont="1" applyFill="1" applyBorder="1" applyAlignment="1" applyProtection="1">
      <alignment horizontal="right" vertical="center" wrapText="1"/>
    </xf>
    <xf numFmtId="3" fontId="2" fillId="3" borderId="23" xfId="0" applyNumberFormat="1" applyFont="1" applyFill="1" applyBorder="1" applyAlignment="1" applyProtection="1">
      <alignment horizontal="right" vertical="center" wrapText="1"/>
    </xf>
    <xf numFmtId="4" fontId="2" fillId="3" borderId="24" xfId="0" applyNumberFormat="1" applyFont="1" applyFill="1" applyBorder="1" applyAlignment="1" applyProtection="1">
      <alignment horizontal="right" vertical="center"/>
    </xf>
    <xf numFmtId="4" fontId="2" fillId="3" borderId="25" xfId="0" applyNumberFormat="1" applyFont="1" applyFill="1" applyBorder="1" applyAlignment="1" applyProtection="1">
      <alignment horizontal="right" vertical="center"/>
    </xf>
    <xf numFmtId="4" fontId="2" fillId="3" borderId="26" xfId="0" applyNumberFormat="1" applyFont="1" applyFill="1" applyBorder="1" applyAlignment="1" applyProtection="1">
      <alignment horizontal="right" vertical="center"/>
    </xf>
    <xf numFmtId="0" fontId="4" fillId="2" borderId="0" xfId="0" applyFont="1" applyFill="1" applyProtection="1"/>
    <xf numFmtId="0" fontId="6" fillId="2" borderId="21" xfId="2" quotePrefix="1" applyNumberFormat="1" applyFont="1" applyFill="1" applyBorder="1" applyAlignment="1" applyProtection="1">
      <alignment wrapText="1"/>
    </xf>
    <xf numFmtId="0" fontId="6" fillId="2" borderId="21" xfId="2" applyNumberFormat="1" applyFont="1" applyFill="1" applyBorder="1" applyAlignment="1" applyProtection="1">
      <alignment wrapText="1"/>
    </xf>
    <xf numFmtId="0" fontId="7" fillId="2" borderId="22" xfId="0" applyFont="1" applyFill="1" applyBorder="1" applyAlignment="1" applyProtection="1">
      <alignment vertical="center"/>
    </xf>
    <xf numFmtId="0" fontId="3" fillId="2" borderId="22" xfId="0" applyFont="1" applyFill="1" applyBorder="1" applyProtection="1"/>
    <xf numFmtId="0" fontId="3" fillId="4" borderId="20" xfId="0" applyFont="1" applyFill="1" applyBorder="1" applyProtection="1"/>
    <xf numFmtId="0" fontId="3" fillId="4" borderId="21" xfId="0" applyFont="1" applyFill="1" applyBorder="1" applyProtection="1"/>
    <xf numFmtId="0" fontId="3" fillId="4" borderId="22" xfId="0" applyFont="1" applyFill="1" applyBorder="1" applyProtection="1"/>
    <xf numFmtId="4" fontId="6" fillId="0" borderId="24" xfId="0" applyNumberFormat="1" applyFont="1" applyBorder="1" applyAlignment="1" applyProtection="1">
      <alignment horizontal="right" vertical="center"/>
    </xf>
    <xf numFmtId="4" fontId="6" fillId="0" borderId="25" xfId="0" applyNumberFormat="1" applyFont="1" applyBorder="1" applyAlignment="1" applyProtection="1">
      <alignment horizontal="right" vertical="center"/>
    </xf>
    <xf numFmtId="4" fontId="6" fillId="0" borderId="26" xfId="0" applyNumberFormat="1" applyFont="1" applyBorder="1" applyAlignment="1" applyProtection="1">
      <alignment horizontal="right" vertical="center"/>
    </xf>
    <xf numFmtId="0" fontId="3" fillId="2" borderId="22" xfId="0" applyFont="1" applyFill="1" applyBorder="1" applyAlignment="1" applyProtection="1">
      <alignment vertical="center"/>
    </xf>
    <xf numFmtId="49" fontId="3" fillId="2" borderId="21" xfId="0" quotePrefix="1" applyNumberFormat="1" applyFont="1" applyFill="1" applyBorder="1" applyAlignment="1" applyProtection="1">
      <alignment horizontal="right"/>
    </xf>
    <xf numFmtId="49" fontId="3" fillId="2" borderId="21" xfId="0" applyNumberFormat="1" applyFont="1" applyFill="1" applyBorder="1" applyAlignment="1" applyProtection="1">
      <alignment horizontal="right"/>
    </xf>
    <xf numFmtId="0" fontId="4" fillId="3" borderId="20" xfId="0" applyFont="1" applyFill="1" applyBorder="1" applyAlignment="1" applyProtection="1"/>
    <xf numFmtId="0" fontId="3" fillId="2" borderId="20" xfId="0" applyFont="1" applyFill="1" applyBorder="1" applyAlignment="1" applyProtection="1">
      <alignment horizontal="right"/>
    </xf>
    <xf numFmtId="0" fontId="4" fillId="3" borderId="20" xfId="0" applyFont="1" applyFill="1" applyBorder="1" applyAlignment="1" applyProtection="1">
      <alignment wrapText="1"/>
    </xf>
    <xf numFmtId="0" fontId="3" fillId="2" borderId="21" xfId="0" applyFont="1" applyFill="1" applyBorder="1" applyProtection="1">
      <protection locked="0"/>
    </xf>
    <xf numFmtId="49" fontId="3" fillId="2" borderId="21" xfId="0" quotePrefix="1" applyNumberFormat="1" applyFont="1" applyFill="1" applyBorder="1" applyAlignment="1" applyProtection="1">
      <alignment horizontal="right"/>
      <protection locked="0"/>
    </xf>
    <xf numFmtId="0" fontId="7" fillId="2" borderId="22" xfId="0" applyFont="1" applyFill="1" applyBorder="1" applyAlignment="1" applyProtection="1">
      <alignment vertical="center"/>
      <protection locked="0"/>
    </xf>
    <xf numFmtId="0" fontId="4" fillId="2" borderId="21" xfId="0" applyFont="1" applyFill="1" applyBorder="1" applyAlignment="1" applyProtection="1">
      <alignment horizontal="center" vertical="center"/>
    </xf>
    <xf numFmtId="0" fontId="4" fillId="3" borderId="21" xfId="0" applyFont="1" applyFill="1" applyBorder="1" applyProtection="1">
      <protection locked="0"/>
    </xf>
    <xf numFmtId="0" fontId="8" fillId="3" borderId="22" xfId="0" applyFont="1" applyFill="1" applyBorder="1" applyAlignment="1" applyProtection="1">
      <alignment vertical="center" wrapText="1"/>
    </xf>
    <xf numFmtId="3" fontId="2" fillId="3" borderId="20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1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Protection="1"/>
    <xf numFmtId="3" fontId="6" fillId="2" borderId="20" xfId="0" applyNumberFormat="1" applyFont="1" applyFill="1" applyBorder="1" applyAlignment="1" applyProtection="1">
      <alignment horizontal="right" vertical="center" wrapText="1"/>
    </xf>
    <xf numFmtId="3" fontId="6" fillId="2" borderId="21" xfId="0" applyNumberFormat="1" applyFont="1" applyFill="1" applyBorder="1" applyAlignment="1" applyProtection="1">
      <alignment horizontal="right" vertical="center" wrapText="1"/>
    </xf>
    <xf numFmtId="3" fontId="6" fillId="2" borderId="23" xfId="0" applyNumberFormat="1" applyFont="1" applyFill="1" applyBorder="1" applyAlignment="1" applyProtection="1">
      <alignment horizontal="right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Protection="1"/>
    <xf numFmtId="0" fontId="4" fillId="2" borderId="21" xfId="0" applyFont="1" applyFill="1" applyBorder="1" applyProtection="1"/>
    <xf numFmtId="0" fontId="4" fillId="2" borderId="22" xfId="0" applyFont="1" applyFill="1" applyBorder="1" applyAlignment="1" applyProtection="1">
      <alignment horizontal="left" vertical="center" wrapText="1"/>
    </xf>
    <xf numFmtId="3" fontId="2" fillId="2" borderId="20" xfId="0" applyNumberFormat="1" applyFont="1" applyFill="1" applyBorder="1" applyAlignment="1" applyProtection="1">
      <alignment horizontal="right" vertical="center" wrapText="1"/>
    </xf>
    <xf numFmtId="3" fontId="2" fillId="2" borderId="21" xfId="0" applyNumberFormat="1" applyFont="1" applyFill="1" applyBorder="1" applyAlignment="1" applyProtection="1">
      <alignment horizontal="right" vertical="center" wrapText="1"/>
    </xf>
    <xf numFmtId="3" fontId="2" fillId="2" borderId="23" xfId="0" applyNumberFormat="1" applyFont="1" applyFill="1" applyBorder="1" applyAlignment="1" applyProtection="1">
      <alignment horizontal="right" vertical="center" wrapText="1"/>
    </xf>
    <xf numFmtId="4" fontId="2" fillId="2" borderId="24" xfId="0" applyNumberFormat="1" applyFont="1" applyFill="1" applyBorder="1" applyAlignment="1" applyProtection="1">
      <alignment horizontal="right" vertical="center"/>
    </xf>
    <xf numFmtId="4" fontId="2" fillId="2" borderId="25" xfId="0" applyNumberFormat="1" applyFont="1" applyFill="1" applyBorder="1" applyAlignment="1" applyProtection="1">
      <alignment horizontal="right" vertical="center"/>
    </xf>
    <xf numFmtId="4" fontId="2" fillId="2" borderId="26" xfId="0" applyNumberFormat="1" applyFont="1" applyFill="1" applyBorder="1" applyAlignment="1" applyProtection="1">
      <alignment horizontal="right" vertical="center"/>
    </xf>
    <xf numFmtId="0" fontId="4" fillId="3" borderId="21" xfId="0" quotePrefix="1" applyFont="1" applyFill="1" applyBorder="1" applyAlignment="1" applyProtection="1">
      <alignment horizontal="center" vertical="center"/>
    </xf>
    <xf numFmtId="0" fontId="4" fillId="3" borderId="27" xfId="0" applyFont="1" applyFill="1" applyBorder="1" applyProtection="1"/>
    <xf numFmtId="0" fontId="4" fillId="3" borderId="28" xfId="0" applyFont="1" applyFill="1" applyBorder="1" applyProtection="1"/>
    <xf numFmtId="0" fontId="4" fillId="3" borderId="28" xfId="0" quotePrefix="1" applyFont="1" applyFill="1" applyBorder="1" applyAlignment="1" applyProtection="1">
      <alignment horizontal="center" vertical="center"/>
    </xf>
    <xf numFmtId="0" fontId="4" fillId="3" borderId="29" xfId="0" applyFont="1" applyFill="1" applyBorder="1" applyAlignment="1" applyProtection="1">
      <alignment horizontal="left" vertical="center" wrapText="1"/>
    </xf>
    <xf numFmtId="3" fontId="2" fillId="3" borderId="27" xfId="0" applyNumberFormat="1" applyFont="1" applyFill="1" applyBorder="1" applyAlignment="1" applyProtection="1">
      <alignment horizontal="right" vertical="center" wrapText="1"/>
    </xf>
    <xf numFmtId="3" fontId="2" fillId="3" borderId="28" xfId="0" applyNumberFormat="1" applyFont="1" applyFill="1" applyBorder="1" applyAlignment="1" applyProtection="1">
      <alignment horizontal="right" vertical="center" wrapText="1"/>
    </xf>
    <xf numFmtId="3" fontId="2" fillId="3" borderId="30" xfId="0" applyNumberFormat="1" applyFont="1" applyFill="1" applyBorder="1" applyAlignment="1" applyProtection="1">
      <alignment horizontal="right" vertical="center" wrapText="1"/>
    </xf>
    <xf numFmtId="4" fontId="2" fillId="3" borderId="31" xfId="0" applyNumberFormat="1" applyFont="1" applyFill="1" applyBorder="1" applyAlignment="1" applyProtection="1">
      <alignment horizontal="right" vertical="center"/>
    </xf>
    <xf numFmtId="4" fontId="2" fillId="3" borderId="32" xfId="0" applyNumberFormat="1" applyFont="1" applyFill="1" applyBorder="1" applyAlignment="1" applyProtection="1">
      <alignment horizontal="right" vertical="center"/>
    </xf>
    <xf numFmtId="4" fontId="2" fillId="3" borderId="33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Protection="1"/>
    <xf numFmtId="0" fontId="6" fillId="0" borderId="0" xfId="0" applyFont="1" applyBorder="1" applyProtection="1"/>
    <xf numFmtId="0" fontId="6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6" fillId="0" borderId="4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4" fontId="6" fillId="0" borderId="40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</xf>
    <xf numFmtId="0" fontId="9" fillId="0" borderId="40" xfId="0" applyFont="1" applyBorder="1" applyAlignment="1" applyProtection="1">
      <alignment horizontal="left"/>
      <protection locked="0"/>
    </xf>
    <xf numFmtId="3" fontId="6" fillId="0" borderId="0" xfId="0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/>
    <xf numFmtId="0" fontId="2" fillId="0" borderId="0" xfId="0" applyFont="1" applyProtection="1"/>
    <xf numFmtId="0" fontId="10" fillId="2" borderId="0" xfId="0" applyFont="1" applyFill="1" applyProtection="1"/>
    <xf numFmtId="0" fontId="6" fillId="2" borderId="0" xfId="0" applyFont="1" applyFill="1" applyProtection="1"/>
    <xf numFmtId="0" fontId="6" fillId="2" borderId="0" xfId="0" applyFont="1" applyFill="1" applyBorder="1" applyProtection="1"/>
    <xf numFmtId="0" fontId="6" fillId="0" borderId="0" xfId="0" applyFont="1" applyAlignment="1" applyProtection="1"/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45" xfId="0" applyNumberFormat="1" applyFont="1" applyFill="1" applyBorder="1" applyAlignment="1" applyProtection="1">
      <alignment horizontal="center" vertical="center" wrapText="1"/>
    </xf>
    <xf numFmtId="49" fontId="2" fillId="0" borderId="46" xfId="0" applyNumberFormat="1" applyFont="1" applyFill="1" applyBorder="1" applyAlignment="1" applyProtection="1">
      <alignment horizontal="center" vertical="center" wrapText="1"/>
    </xf>
    <xf numFmtId="49" fontId="2" fillId="0" borderId="47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49" fontId="4" fillId="0" borderId="48" xfId="0" applyNumberFormat="1" applyFont="1" applyFill="1" applyBorder="1" applyAlignment="1" applyProtection="1">
      <alignment horizontal="left" vertical="center" wrapText="1"/>
    </xf>
    <xf numFmtId="3" fontId="4" fillId="0" borderId="2" xfId="0" applyNumberFormat="1" applyFont="1" applyFill="1" applyBorder="1" applyAlignment="1" applyProtection="1">
      <alignment horizontal="right" vertical="center" wrapText="1"/>
    </xf>
    <xf numFmtId="3" fontId="4" fillId="0" borderId="13" xfId="0" applyNumberFormat="1" applyFont="1" applyFill="1" applyBorder="1" applyAlignment="1" applyProtection="1">
      <alignment horizontal="right" vertical="center" wrapText="1"/>
    </xf>
    <xf numFmtId="3" fontId="2" fillId="0" borderId="14" xfId="0" applyNumberFormat="1" applyFont="1" applyFill="1" applyBorder="1" applyAlignment="1" applyProtection="1">
      <alignment horizontal="right" vertical="center" wrapText="1"/>
    </xf>
    <xf numFmtId="3" fontId="2" fillId="0" borderId="13" xfId="0" applyNumberFormat="1" applyFont="1" applyFill="1" applyBorder="1" applyAlignment="1" applyProtection="1">
      <alignment horizontal="right" vertical="center" wrapText="1"/>
    </xf>
    <xf numFmtId="3" fontId="2" fillId="0" borderId="12" xfId="0" applyNumberFormat="1" applyFont="1" applyFill="1" applyBorder="1" applyAlignment="1" applyProtection="1">
      <alignment horizontal="right" vertical="center" wrapText="1"/>
    </xf>
    <xf numFmtId="4" fontId="2" fillId="0" borderId="49" xfId="0" applyNumberFormat="1" applyFont="1" applyFill="1" applyBorder="1" applyAlignment="1" applyProtection="1">
      <alignment horizontal="right" vertical="center" wrapText="1"/>
    </xf>
    <xf numFmtId="4" fontId="4" fillId="0" borderId="33" xfId="0" applyNumberFormat="1" applyFont="1" applyFill="1" applyBorder="1" applyAlignment="1" applyProtection="1">
      <alignment horizontal="right" vertical="center" wrapText="1"/>
    </xf>
    <xf numFmtId="49" fontId="3" fillId="0" borderId="50" xfId="0" applyNumberFormat="1" applyFont="1" applyFill="1" applyBorder="1" applyAlignment="1" applyProtection="1">
      <alignment horizontal="left" vertical="center" wrapText="1"/>
    </xf>
    <xf numFmtId="3" fontId="3" fillId="0" borderId="51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24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39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51" xfId="0" applyNumberFormat="1" applyFont="1" applyFill="1" applyBorder="1" applyAlignment="1" applyProtection="1">
      <alignment horizontal="right" vertical="center" wrapText="1"/>
    </xf>
    <xf numFmtId="4" fontId="3" fillId="0" borderId="18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Protection="1"/>
    <xf numFmtId="49" fontId="3" fillId="0" borderId="52" xfId="0" applyNumberFormat="1" applyFont="1" applyFill="1" applyBorder="1" applyAlignment="1" applyProtection="1">
      <alignment horizontal="left" vertical="center" wrapText="1"/>
    </xf>
    <xf numFmtId="3" fontId="3" fillId="0" borderId="53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23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53" xfId="0" applyNumberFormat="1" applyFont="1" applyFill="1" applyBorder="1" applyAlignment="1" applyProtection="1">
      <alignment horizontal="right" vertical="center" wrapText="1"/>
    </xf>
    <xf numFmtId="4" fontId="3" fillId="0" borderId="23" xfId="0" applyNumberFormat="1" applyFont="1" applyFill="1" applyBorder="1" applyAlignment="1" applyProtection="1">
      <alignment horizontal="right" vertical="center" wrapText="1"/>
    </xf>
    <xf numFmtId="49" fontId="6" fillId="0" borderId="52" xfId="0" applyNumberFormat="1" applyFont="1" applyFill="1" applyBorder="1" applyAlignment="1" applyProtection="1">
      <alignment horizontal="left" vertical="center" wrapText="1"/>
    </xf>
    <xf numFmtId="3" fontId="6" fillId="0" borderId="5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55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56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52" xfId="0" applyNumberFormat="1" applyFont="1" applyFill="1" applyBorder="1" applyAlignment="1" applyProtection="1">
      <alignment horizontal="left" vertical="center" wrapText="1"/>
    </xf>
    <xf numFmtId="3" fontId="6" fillId="2" borderId="53" xfId="0" applyNumberFormat="1" applyFont="1" applyFill="1" applyBorder="1" applyAlignment="1" applyProtection="1">
      <alignment horizontal="right" vertical="center" wrapText="1"/>
      <protection locked="0"/>
    </xf>
    <xf numFmtId="4" fontId="6" fillId="2" borderId="53" xfId="0" applyNumberFormat="1" applyFont="1" applyFill="1" applyBorder="1" applyAlignment="1" applyProtection="1">
      <alignment horizontal="right" vertical="center" wrapText="1"/>
    </xf>
    <xf numFmtId="4" fontId="6" fillId="2" borderId="23" xfId="0" applyNumberFormat="1" applyFont="1" applyFill="1" applyBorder="1" applyAlignment="1" applyProtection="1">
      <alignment horizontal="right" vertical="center" wrapText="1"/>
    </xf>
    <xf numFmtId="3" fontId="6" fillId="0" borderId="53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3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53" xfId="0" applyNumberFormat="1" applyFont="1" applyFill="1" applyBorder="1" applyAlignment="1" applyProtection="1">
      <alignment horizontal="right" vertical="center" wrapText="1"/>
    </xf>
    <xf numFmtId="4" fontId="6" fillId="0" borderId="23" xfId="0" applyNumberFormat="1" applyFont="1" applyFill="1" applyBorder="1" applyAlignment="1" applyProtection="1">
      <alignment horizontal="right" vertical="center" wrapText="1"/>
    </xf>
    <xf numFmtId="49" fontId="6" fillId="0" borderId="57" xfId="0" applyNumberFormat="1" applyFont="1" applyFill="1" applyBorder="1" applyAlignment="1" applyProtection="1">
      <alignment horizontal="left" vertical="center" wrapText="1"/>
    </xf>
    <xf numFmtId="3" fontId="6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5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58" xfId="0" applyNumberFormat="1" applyFont="1" applyFill="1" applyBorder="1" applyAlignment="1" applyProtection="1">
      <alignment horizontal="right" vertical="center" wrapText="1"/>
    </xf>
    <xf numFmtId="4" fontId="6" fillId="0" borderId="59" xfId="0" applyNumberFormat="1" applyFont="1" applyFill="1" applyBorder="1" applyAlignment="1" applyProtection="1">
      <alignment horizontal="right" vertical="center" wrapText="1"/>
    </xf>
    <xf numFmtId="49" fontId="2" fillId="0" borderId="48" xfId="0" applyNumberFormat="1" applyFont="1" applyFill="1" applyBorder="1" applyAlignment="1" applyProtection="1">
      <alignment horizontal="left" vertical="center" wrapText="1"/>
    </xf>
    <xf numFmtId="3" fontId="2" fillId="0" borderId="2" xfId="0" applyNumberFormat="1" applyFont="1" applyFill="1" applyBorder="1" applyAlignment="1" applyProtection="1">
      <alignment horizontal="right" vertical="center" wrapText="1"/>
    </xf>
    <xf numFmtId="3" fontId="2" fillId="0" borderId="4" xfId="0" applyNumberFormat="1" applyFont="1" applyFill="1" applyBorder="1" applyAlignment="1" applyProtection="1">
      <alignment horizontal="right" vertical="center" wrapText="1"/>
    </xf>
    <xf numFmtId="3" fontId="2" fillId="0" borderId="3" xfId="0" applyNumberFormat="1" applyFont="1" applyFill="1" applyBorder="1" applyAlignment="1" applyProtection="1">
      <alignment horizontal="right"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4" fontId="2" fillId="0" borderId="13" xfId="0" applyNumberFormat="1" applyFont="1" applyFill="1" applyBorder="1" applyAlignment="1" applyProtection="1">
      <alignment horizontal="right" vertical="center" wrapText="1"/>
    </xf>
    <xf numFmtId="49" fontId="6" fillId="0" borderId="60" xfId="0" applyNumberFormat="1" applyFont="1" applyFill="1" applyBorder="1" applyAlignment="1" applyProtection="1">
      <alignment horizontal="left" vertical="center" wrapText="1"/>
    </xf>
    <xf numFmtId="3" fontId="6" fillId="0" borderId="6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3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1" xfId="0" applyNumberFormat="1" applyFont="1" applyFill="1" applyBorder="1" applyAlignment="1" applyProtection="1">
      <alignment horizontal="right" vertical="center" wrapText="1"/>
    </xf>
    <xf numFmtId="4" fontId="6" fillId="0" borderId="18" xfId="0" applyNumberFormat="1" applyFont="1" applyFill="1" applyBorder="1" applyAlignment="1" applyProtection="1">
      <alignment horizontal="right" vertical="center" wrapText="1"/>
    </xf>
    <xf numFmtId="49" fontId="6" fillId="2" borderId="50" xfId="0" applyNumberFormat="1" applyFont="1" applyFill="1" applyBorder="1" applyAlignment="1" applyProtection="1">
      <alignment horizontal="left" vertical="center" wrapText="1"/>
    </xf>
    <xf numFmtId="3" fontId="6" fillId="2" borderId="51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6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Fill="1" applyBorder="1" applyAlignment="1" applyProtection="1">
      <alignment horizontal="right" vertical="center" wrapText="1"/>
      <protection locked="0"/>
    </xf>
    <xf numFmtId="4" fontId="6" fillId="2" borderId="51" xfId="0" applyNumberFormat="1" applyFont="1" applyFill="1" applyBorder="1" applyAlignment="1" applyProtection="1">
      <alignment horizontal="right" vertical="center" wrapText="1"/>
    </xf>
    <xf numFmtId="4" fontId="6" fillId="2" borderId="26" xfId="0" applyNumberFormat="1" applyFont="1" applyFill="1" applyBorder="1" applyAlignment="1" applyProtection="1">
      <alignment horizontal="right" vertical="center" wrapText="1"/>
    </xf>
    <xf numFmtId="0" fontId="2" fillId="0" borderId="48" xfId="0" applyFont="1" applyBorder="1" applyProtection="1"/>
    <xf numFmtId="3" fontId="2" fillId="0" borderId="2" xfId="0" applyNumberFormat="1" applyFont="1" applyBorder="1" applyAlignment="1" applyProtection="1">
      <alignment horizontal="right" vertical="center"/>
      <protection locked="0"/>
    </xf>
    <xf numFmtId="3" fontId="2" fillId="0" borderId="13" xfId="0" applyNumberFormat="1" applyFont="1" applyBorder="1" applyAlignment="1" applyProtection="1">
      <alignment horizontal="right" vertical="center"/>
      <protection locked="0"/>
    </xf>
    <xf numFmtId="3" fontId="6" fillId="0" borderId="1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</xf>
    <xf numFmtId="49" fontId="6" fillId="0" borderId="50" xfId="0" applyNumberFormat="1" applyFont="1" applyFill="1" applyBorder="1" applyAlignment="1" applyProtection="1">
      <alignment horizontal="left" vertical="center" wrapText="1"/>
    </xf>
    <xf numFmtId="3" fontId="6" fillId="0" borderId="5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51" xfId="0" applyNumberFormat="1" applyFont="1" applyFill="1" applyBorder="1" applyAlignment="1" applyProtection="1">
      <alignment horizontal="right" vertical="center" wrapText="1"/>
    </xf>
    <xf numFmtId="4" fontId="6" fillId="0" borderId="26" xfId="0" applyNumberFormat="1" applyFont="1" applyFill="1" applyBorder="1" applyAlignment="1" applyProtection="1">
      <alignment horizontal="right" vertical="center" wrapText="1"/>
    </xf>
    <xf numFmtId="49" fontId="13" fillId="2" borderId="52" xfId="0" applyNumberFormat="1" applyFont="1" applyFill="1" applyBorder="1" applyAlignment="1" applyProtection="1">
      <alignment horizontal="left" vertical="center" wrapText="1"/>
    </xf>
    <xf numFmtId="49" fontId="6" fillId="0" borderId="65" xfId="0" applyNumberFormat="1" applyFont="1" applyFill="1" applyBorder="1" applyAlignment="1" applyProtection="1">
      <alignment horizontal="left" vertical="center" wrapText="1"/>
    </xf>
    <xf numFmtId="3" fontId="3" fillId="0" borderId="66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67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66" xfId="0" applyNumberFormat="1" applyFont="1" applyFill="1" applyBorder="1" applyAlignment="1" applyProtection="1">
      <alignment horizontal="right" vertical="center" wrapText="1"/>
    </xf>
    <xf numFmtId="4" fontId="3" fillId="0" borderId="67" xfId="0" applyNumberFormat="1" applyFont="1" applyFill="1" applyBorder="1" applyAlignment="1" applyProtection="1">
      <alignment horizontal="right" vertical="center" wrapText="1"/>
    </xf>
    <xf numFmtId="3" fontId="6" fillId="0" borderId="2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6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7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6" xfId="0" applyNumberFormat="1" applyFont="1" applyFill="1" applyBorder="1" applyAlignment="1" applyProtection="1">
      <alignment horizontal="right" vertical="center" wrapText="1"/>
    </xf>
    <xf numFmtId="4" fontId="6" fillId="0" borderId="67" xfId="0" applyNumberFormat="1" applyFont="1" applyFill="1" applyBorder="1" applyAlignment="1" applyProtection="1">
      <alignment horizontal="right" vertical="center" wrapText="1"/>
    </xf>
    <xf numFmtId="3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35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8" xfId="0" applyNumberFormat="1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3" fontId="6" fillId="0" borderId="13" xfId="0" applyNumberFormat="1" applyFont="1" applyFill="1" applyBorder="1" applyAlignment="1" applyProtection="1">
      <alignment horizontal="right" vertical="center"/>
      <protection locked="0"/>
    </xf>
    <xf numFmtId="3" fontId="6" fillId="0" borderId="14" xfId="0" applyNumberFormat="1" applyFont="1" applyFill="1" applyBorder="1" applyAlignment="1" applyProtection="1">
      <alignment horizontal="right" vertical="center"/>
      <protection locked="0"/>
    </xf>
    <xf numFmtId="3" fontId="6" fillId="0" borderId="12" xfId="0" applyNumberFormat="1" applyFont="1" applyFill="1" applyBorder="1" applyAlignment="1" applyProtection="1">
      <alignment horizontal="right" vertical="center"/>
      <protection locked="0"/>
    </xf>
    <xf numFmtId="4" fontId="2" fillId="0" borderId="2" xfId="0" applyNumberFormat="1" applyFont="1" applyFill="1" applyBorder="1" applyAlignment="1" applyProtection="1">
      <alignment horizontal="right" vertical="center"/>
    </xf>
    <xf numFmtId="4" fontId="2" fillId="0" borderId="13" xfId="0" applyNumberFormat="1" applyFont="1" applyFill="1" applyBorder="1" applyAlignment="1" applyProtection="1">
      <alignment horizontal="right" vertical="center"/>
    </xf>
    <xf numFmtId="49" fontId="6" fillId="0" borderId="15" xfId="0" applyNumberFormat="1" applyFont="1" applyFill="1" applyBorder="1" applyAlignment="1" applyProtection="1">
      <alignment horizontal="left" vertical="center" wrapText="1"/>
    </xf>
    <xf numFmtId="3" fontId="6" fillId="0" borderId="16" xfId="0" applyNumberFormat="1" applyFont="1" applyFill="1" applyBorder="1" applyAlignment="1" applyProtection="1">
      <alignment horizontal="right" vertical="center"/>
      <protection locked="0"/>
    </xf>
    <xf numFmtId="4" fontId="6" fillId="0" borderId="16" xfId="0" applyNumberFormat="1" applyFont="1" applyFill="1" applyBorder="1" applyAlignment="1" applyProtection="1">
      <alignment horizontal="right" vertical="center"/>
    </xf>
    <xf numFmtId="4" fontId="6" fillId="0" borderId="18" xfId="0" applyNumberFormat="1" applyFont="1" applyFill="1" applyBorder="1" applyAlignment="1" applyProtection="1">
      <alignment horizontal="right" vertical="center"/>
    </xf>
    <xf numFmtId="49" fontId="13" fillId="0" borderId="20" xfId="0" applyNumberFormat="1" applyFont="1" applyFill="1" applyBorder="1" applyAlignment="1" applyProtection="1">
      <alignment horizontal="left" vertical="center" wrapText="1"/>
    </xf>
    <xf numFmtId="3" fontId="6" fillId="0" borderId="21" xfId="0" applyNumberFormat="1" applyFont="1" applyFill="1" applyBorder="1" applyAlignment="1" applyProtection="1">
      <alignment horizontal="right" vertical="center"/>
      <protection locked="0"/>
    </xf>
    <xf numFmtId="4" fontId="6" fillId="0" borderId="21" xfId="0" applyNumberFormat="1" applyFont="1" applyFill="1" applyBorder="1" applyAlignment="1" applyProtection="1">
      <alignment horizontal="right" vertical="center"/>
    </xf>
    <xf numFmtId="4" fontId="6" fillId="0" borderId="23" xfId="0" applyNumberFormat="1" applyFont="1" applyFill="1" applyBorder="1" applyAlignment="1" applyProtection="1">
      <alignment horizontal="right" vertical="center"/>
    </xf>
    <xf numFmtId="49" fontId="13" fillId="0" borderId="27" xfId="0" applyNumberFormat="1" applyFont="1" applyFill="1" applyBorder="1" applyAlignment="1" applyProtection="1">
      <alignment horizontal="left" vertical="center" wrapText="1"/>
    </xf>
    <xf numFmtId="3" fontId="6" fillId="0" borderId="28" xfId="0" applyNumberFormat="1" applyFont="1" applyFill="1" applyBorder="1" applyAlignment="1" applyProtection="1">
      <alignment horizontal="right" vertical="center"/>
      <protection locked="0"/>
    </xf>
    <xf numFmtId="4" fontId="6" fillId="0" borderId="28" xfId="0" applyNumberFormat="1" applyFont="1" applyFill="1" applyBorder="1" applyAlignment="1" applyProtection="1">
      <alignment horizontal="right" vertical="center"/>
    </xf>
    <xf numFmtId="4" fontId="6" fillId="0" borderId="30" xfId="0" applyNumberFormat="1" applyFont="1" applyFill="1" applyBorder="1" applyAlignment="1" applyProtection="1">
      <alignment horizontal="right" vertical="center"/>
    </xf>
    <xf numFmtId="0" fontId="13" fillId="2" borderId="0" xfId="0" applyFont="1" applyFill="1" applyProtection="1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49" fontId="2" fillId="0" borderId="70" xfId="0" applyNumberFormat="1" applyFont="1" applyFill="1" applyBorder="1" applyAlignment="1" applyProtection="1">
      <alignment horizontal="center" vertical="center" wrapText="1"/>
    </xf>
    <xf numFmtId="49" fontId="2" fillId="0" borderId="71" xfId="0" applyNumberFormat="1" applyFont="1" applyFill="1" applyBorder="1" applyAlignment="1" applyProtection="1">
      <alignment horizontal="center" vertical="center" wrapText="1"/>
    </xf>
    <xf numFmtId="49" fontId="2" fillId="0" borderId="38" xfId="0" applyNumberFormat="1" applyFont="1" applyFill="1" applyBorder="1" applyAlignment="1" applyProtection="1">
      <alignment horizontal="center" vertical="center" wrapText="1"/>
    </xf>
    <xf numFmtId="49" fontId="2" fillId="0" borderId="6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2" xfId="0" applyFont="1" applyBorder="1" applyAlignment="1" applyProtection="1">
      <alignment horizontal="center" vertical="center" wrapText="1"/>
    </xf>
    <xf numFmtId="0" fontId="2" fillId="0" borderId="43" xfId="0" applyFont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 wrapText="1"/>
    </xf>
    <xf numFmtId="4" fontId="2" fillId="0" borderId="10" xfId="0" applyNumberFormat="1" applyFont="1" applyFill="1" applyBorder="1" applyAlignment="1" applyProtection="1">
      <alignment horizontal="right" vertical="center" wrapText="1"/>
    </xf>
    <xf numFmtId="4" fontId="2" fillId="0" borderId="11" xfId="0" applyNumberFormat="1" applyFont="1" applyFill="1" applyBorder="1" applyAlignment="1" applyProtection="1">
      <alignment horizontal="right" vertical="center" wrapText="1"/>
    </xf>
    <xf numFmtId="49" fontId="6" fillId="2" borderId="51" xfId="0" applyNumberFormat="1" applyFont="1" applyFill="1" applyBorder="1" applyAlignment="1" applyProtection="1">
      <alignment horizontal="left" vertical="center" wrapText="1"/>
    </xf>
    <xf numFmtId="3" fontId="6" fillId="2" borderId="73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5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73" xfId="0" applyNumberFormat="1" applyFont="1" applyFill="1" applyBorder="1" applyAlignment="1" applyProtection="1">
      <alignment horizontal="right" vertical="center"/>
      <protection locked="0"/>
    </xf>
    <xf numFmtId="3" fontId="6" fillId="0" borderId="25" xfId="0" applyNumberFormat="1" applyFont="1" applyFill="1" applyBorder="1" applyAlignment="1" applyProtection="1">
      <alignment horizontal="right" vertical="center"/>
      <protection locked="0"/>
    </xf>
    <xf numFmtId="3" fontId="6" fillId="0" borderId="26" xfId="0" applyNumberFormat="1" applyFont="1" applyFill="1" applyBorder="1" applyAlignment="1" applyProtection="1">
      <alignment horizontal="right" vertical="center"/>
      <protection locked="0"/>
    </xf>
    <xf numFmtId="3" fontId="6" fillId="0" borderId="39" xfId="0" applyNumberFormat="1" applyFont="1" applyFill="1" applyBorder="1" applyAlignment="1" applyProtection="1">
      <alignment horizontal="right" vertical="center"/>
      <protection locked="0"/>
    </xf>
    <xf numFmtId="4" fontId="6" fillId="0" borderId="73" xfId="0" applyNumberFormat="1" applyFont="1" applyFill="1" applyBorder="1" applyAlignment="1" applyProtection="1">
      <alignment horizontal="right" vertical="center" wrapText="1"/>
    </xf>
    <xf numFmtId="4" fontId="6" fillId="0" borderId="25" xfId="0" applyNumberFormat="1" applyFont="1" applyFill="1" applyBorder="1" applyAlignment="1" applyProtection="1">
      <alignment horizontal="right" vertical="center" wrapText="1"/>
    </xf>
    <xf numFmtId="49" fontId="6" fillId="2" borderId="53" xfId="0" applyNumberFormat="1" applyFont="1" applyFill="1" applyBorder="1" applyAlignment="1" applyProtection="1">
      <alignment horizontal="left" vertical="center" wrapText="1"/>
    </xf>
    <xf numFmtId="3" fontId="6" fillId="0" borderId="20" xfId="0" applyNumberFormat="1" applyFont="1" applyFill="1" applyBorder="1" applyAlignment="1" applyProtection="1">
      <alignment horizontal="right" vertical="center"/>
      <protection locked="0"/>
    </xf>
    <xf numFmtId="3" fontId="6" fillId="0" borderId="23" xfId="0" applyNumberFormat="1" applyFont="1" applyFill="1" applyBorder="1" applyAlignment="1" applyProtection="1">
      <alignment horizontal="right" vertical="center"/>
      <protection locked="0"/>
    </xf>
    <xf numFmtId="3" fontId="6" fillId="0" borderId="22" xfId="0" applyNumberFormat="1" applyFont="1" applyFill="1" applyBorder="1" applyAlignment="1" applyProtection="1">
      <alignment horizontal="right" vertical="center"/>
      <protection locked="0"/>
    </xf>
    <xf numFmtId="4" fontId="6" fillId="0" borderId="20" xfId="0" applyNumberFormat="1" applyFont="1" applyFill="1" applyBorder="1" applyAlignment="1" applyProtection="1">
      <alignment horizontal="right" vertical="center" wrapText="1"/>
    </xf>
    <xf numFmtId="4" fontId="6" fillId="0" borderId="21" xfId="0" applyNumberFormat="1" applyFont="1" applyFill="1" applyBorder="1" applyAlignment="1" applyProtection="1">
      <alignment horizontal="right" vertical="center" wrapText="1"/>
    </xf>
    <xf numFmtId="49" fontId="13" fillId="2" borderId="53" xfId="0" applyNumberFormat="1" applyFont="1" applyFill="1" applyBorder="1" applyAlignment="1" applyProtection="1">
      <alignment horizontal="left" vertical="center" wrapText="1"/>
    </xf>
    <xf numFmtId="3" fontId="11" fillId="6" borderId="20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74" xfId="0" applyNumberFormat="1" applyFont="1" applyFill="1" applyBorder="1" applyAlignment="1" applyProtection="1">
      <alignment horizontal="left" vertical="center" wrapText="1"/>
    </xf>
    <xf numFmtId="3" fontId="6" fillId="2" borderId="27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8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7" xfId="0" applyNumberFormat="1" applyFont="1" applyFill="1" applyBorder="1" applyAlignment="1" applyProtection="1">
      <alignment horizontal="right" vertical="center"/>
      <protection locked="0"/>
    </xf>
    <xf numFmtId="3" fontId="6" fillId="0" borderId="30" xfId="0" applyNumberFormat="1" applyFont="1" applyFill="1" applyBorder="1" applyAlignment="1" applyProtection="1">
      <alignment horizontal="right" vertical="center"/>
      <protection locked="0"/>
    </xf>
    <xf numFmtId="3" fontId="6" fillId="0" borderId="29" xfId="0" applyNumberFormat="1" applyFont="1" applyFill="1" applyBorder="1" applyAlignment="1" applyProtection="1">
      <alignment horizontal="right" vertical="center"/>
      <protection locked="0"/>
    </xf>
    <xf numFmtId="4" fontId="6" fillId="0" borderId="27" xfId="0" applyNumberFormat="1" applyFont="1" applyFill="1" applyBorder="1" applyAlignment="1" applyProtection="1">
      <alignment horizontal="right" vertical="center" wrapText="1"/>
    </xf>
    <xf numFmtId="4" fontId="6" fillId="0" borderId="28" xfId="0" applyNumberFormat="1" applyFont="1" applyFill="1" applyBorder="1" applyAlignment="1" applyProtection="1">
      <alignment horizontal="right" vertical="center" wrapText="1"/>
    </xf>
    <xf numFmtId="4" fontId="6" fillId="0" borderId="30" xfId="0" applyNumberFormat="1" applyFont="1" applyFill="1" applyBorder="1" applyAlignment="1" applyProtection="1">
      <alignment horizontal="right" vertical="center" wrapText="1"/>
    </xf>
    <xf numFmtId="49" fontId="2" fillId="0" borderId="75" xfId="0" applyNumberFormat="1" applyFont="1" applyFill="1" applyBorder="1" applyAlignment="1" applyProtection="1">
      <alignment horizontal="center" vertical="center" wrapText="1"/>
    </xf>
    <xf numFmtId="49" fontId="2" fillId="0" borderId="32" xfId="0" applyNumberFormat="1" applyFont="1" applyFill="1" applyBorder="1" applyAlignment="1" applyProtection="1">
      <alignment horizontal="center" vertical="center" wrapText="1"/>
    </xf>
    <xf numFmtId="49" fontId="2" fillId="0" borderId="33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left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0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Fill="1" applyBorder="1" applyAlignment="1" applyProtection="1">
      <alignment horizontal="right" vertical="center" wrapText="1"/>
    </xf>
    <xf numFmtId="4" fontId="6" fillId="0" borderId="13" xfId="0" applyNumberFormat="1" applyFont="1" applyFill="1" applyBorder="1" applyAlignment="1" applyProtection="1">
      <alignment horizontal="right" vertical="center" wrapText="1"/>
    </xf>
    <xf numFmtId="49" fontId="2" fillId="0" borderId="28" xfId="0" applyNumberFormat="1" applyFont="1" applyFill="1" applyBorder="1" applyAlignment="1" applyProtection="1">
      <alignment horizontal="center" vertical="center" wrapText="1"/>
    </xf>
    <xf numFmtId="49" fontId="2" fillId="0" borderId="31" xfId="0" applyNumberFormat="1" applyFont="1" applyFill="1" applyBorder="1" applyAlignment="1" applyProtection="1">
      <alignment horizontal="center" vertical="center" wrapText="1"/>
    </xf>
    <xf numFmtId="3" fontId="6" fillId="0" borderId="15" xfId="0" applyNumberFormat="1" applyFont="1" applyBorder="1" applyAlignment="1" applyProtection="1">
      <alignment horizontal="right" vertical="center"/>
      <protection locked="0"/>
    </xf>
    <xf numFmtId="3" fontId="6" fillId="0" borderId="16" xfId="0" applyNumberFormat="1" applyFont="1" applyBorder="1" applyAlignment="1" applyProtection="1">
      <alignment horizontal="right" vertical="center"/>
      <protection locked="0"/>
    </xf>
    <xf numFmtId="3" fontId="6" fillId="0" borderId="18" xfId="0" applyNumberFormat="1" applyFont="1" applyBorder="1" applyAlignment="1" applyProtection="1">
      <alignment horizontal="right" vertical="center"/>
      <protection locked="0"/>
    </xf>
    <xf numFmtId="3" fontId="6" fillId="0" borderId="19" xfId="0" applyNumberFormat="1" applyFont="1" applyBorder="1" applyAlignment="1" applyProtection="1">
      <alignment horizontal="right" vertical="center"/>
      <protection locked="0"/>
    </xf>
    <xf numFmtId="3" fontId="6" fillId="0" borderId="17" xfId="0" applyNumberFormat="1" applyFont="1" applyBorder="1" applyAlignment="1" applyProtection="1">
      <alignment horizontal="right" vertical="center"/>
      <protection locked="0"/>
    </xf>
    <xf numFmtId="4" fontId="6" fillId="0" borderId="15" xfId="0" applyNumberFormat="1" applyFont="1" applyFill="1" applyBorder="1" applyAlignment="1" applyProtection="1">
      <alignment horizontal="right" vertical="center" wrapText="1"/>
    </xf>
    <xf numFmtId="4" fontId="6" fillId="0" borderId="16" xfId="0" applyNumberFormat="1" applyFont="1" applyFill="1" applyBorder="1" applyAlignment="1" applyProtection="1">
      <alignment horizontal="right" vertical="center" wrapText="1"/>
    </xf>
    <xf numFmtId="49" fontId="13" fillId="2" borderId="51" xfId="0" applyNumberFormat="1" applyFont="1" applyFill="1" applyBorder="1" applyAlignment="1" applyProtection="1">
      <alignment horizontal="left" vertical="center" wrapText="1"/>
    </xf>
    <xf numFmtId="3" fontId="6" fillId="0" borderId="20" xfId="0" applyNumberFormat="1" applyFont="1" applyBorder="1" applyAlignment="1" applyProtection="1">
      <alignment horizontal="right" vertical="center"/>
      <protection locked="0"/>
    </xf>
    <xf numFmtId="3" fontId="6" fillId="0" borderId="21" xfId="0" applyNumberFormat="1" applyFont="1" applyBorder="1" applyAlignment="1" applyProtection="1">
      <alignment horizontal="right" vertical="center"/>
      <protection locked="0"/>
    </xf>
    <xf numFmtId="3" fontId="6" fillId="0" borderId="23" xfId="0" applyNumberFormat="1" applyFont="1" applyBorder="1" applyAlignment="1" applyProtection="1">
      <alignment horizontal="right" vertical="center"/>
      <protection locked="0"/>
    </xf>
    <xf numFmtId="3" fontId="6" fillId="0" borderId="54" xfId="0" applyNumberFormat="1" applyFont="1" applyBorder="1" applyAlignment="1" applyProtection="1">
      <alignment horizontal="right" vertical="center"/>
      <protection locked="0"/>
    </xf>
    <xf numFmtId="3" fontId="6" fillId="0" borderId="22" xfId="0" applyNumberFormat="1" applyFont="1" applyBorder="1" applyAlignment="1" applyProtection="1">
      <alignment horizontal="right" vertical="center"/>
      <protection locked="0"/>
    </xf>
    <xf numFmtId="3" fontId="6" fillId="0" borderId="27" xfId="0" applyNumberFormat="1" applyFont="1" applyBorder="1" applyAlignment="1" applyProtection="1">
      <alignment horizontal="right" vertical="center"/>
      <protection locked="0"/>
    </xf>
    <xf numFmtId="3" fontId="6" fillId="0" borderId="28" xfId="0" applyNumberFormat="1" applyFont="1" applyBorder="1" applyAlignment="1" applyProtection="1">
      <alignment horizontal="right" vertical="center"/>
      <protection locked="0"/>
    </xf>
    <xf numFmtId="3" fontId="6" fillId="0" borderId="30" xfId="0" applyNumberFormat="1" applyFont="1" applyBorder="1" applyAlignment="1" applyProtection="1">
      <alignment horizontal="right" vertical="center"/>
      <protection locked="0"/>
    </xf>
    <xf numFmtId="3" fontId="6" fillId="0" borderId="76" xfId="0" applyNumberFormat="1" applyFont="1" applyBorder="1" applyAlignment="1" applyProtection="1">
      <alignment horizontal="right" vertical="center"/>
      <protection locked="0"/>
    </xf>
    <xf numFmtId="3" fontId="6" fillId="0" borderId="29" xfId="0" applyNumberFormat="1" applyFont="1" applyBorder="1" applyAlignment="1" applyProtection="1">
      <alignment horizontal="right" vertical="center"/>
      <protection locked="0"/>
    </xf>
    <xf numFmtId="3" fontId="2" fillId="0" borderId="75" xfId="0" applyNumberFormat="1" applyFont="1" applyFill="1" applyBorder="1" applyAlignment="1" applyProtection="1">
      <alignment horizontal="right" vertical="center" wrapText="1"/>
    </xf>
    <xf numFmtId="3" fontId="2" fillId="0" borderId="32" xfId="0" applyNumberFormat="1" applyFont="1" applyFill="1" applyBorder="1" applyAlignment="1" applyProtection="1">
      <alignment horizontal="right" vertical="center" wrapText="1"/>
    </xf>
    <xf numFmtId="3" fontId="2" fillId="0" borderId="77" xfId="0" applyNumberFormat="1" applyFont="1" applyFill="1" applyBorder="1" applyAlignment="1" applyProtection="1">
      <alignment horizontal="right" vertical="center" wrapText="1"/>
    </xf>
    <xf numFmtId="3" fontId="2" fillId="0" borderId="31" xfId="0" applyNumberFormat="1" applyFont="1" applyFill="1" applyBorder="1" applyAlignment="1" applyProtection="1">
      <alignment horizontal="right" vertical="center" wrapText="1"/>
    </xf>
    <xf numFmtId="3" fontId="2" fillId="0" borderId="1" xfId="0" applyNumberFormat="1" applyFont="1" applyFill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49" fontId="6" fillId="2" borderId="60" xfId="0" applyNumberFormat="1" applyFont="1" applyFill="1" applyBorder="1" applyAlignment="1" applyProtection="1">
      <alignment horizontal="left" vertical="center" wrapText="1"/>
    </xf>
    <xf numFmtId="3" fontId="6" fillId="6" borderId="70" xfId="0" applyNumberFormat="1" applyFont="1" applyFill="1" applyBorder="1" applyAlignment="1" applyProtection="1">
      <alignment horizontal="right" vertical="center" wrapText="1"/>
    </xf>
    <xf numFmtId="3" fontId="6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6" borderId="38" xfId="0" applyNumberFormat="1" applyFont="1" applyFill="1" applyBorder="1" applyAlignment="1" applyProtection="1">
      <alignment horizontal="right" vertical="center" wrapText="1"/>
    </xf>
    <xf numFmtId="3" fontId="6" fillId="6" borderId="5" xfId="0" applyNumberFormat="1" applyFont="1" applyFill="1" applyBorder="1" applyAlignment="1" applyProtection="1">
      <alignment horizontal="right" vertical="center" wrapText="1"/>
    </xf>
    <xf numFmtId="3" fontId="6" fillId="6" borderId="72" xfId="0" applyNumberFormat="1" applyFont="1" applyFill="1" applyBorder="1" applyAlignment="1" applyProtection="1">
      <alignment horizontal="right" vertical="center" wrapText="1"/>
    </xf>
    <xf numFmtId="3" fontId="6" fillId="6" borderId="9" xfId="0" applyNumberFormat="1" applyFont="1" applyFill="1" applyBorder="1" applyAlignment="1" applyProtection="1">
      <alignment horizontal="right" vertical="center" wrapText="1"/>
    </xf>
    <xf numFmtId="3" fontId="6" fillId="0" borderId="20" xfId="0" applyNumberFormat="1" applyFont="1" applyFill="1" applyBorder="1" applyAlignment="1" applyProtection="1">
      <alignment horizontal="right" vertical="center" wrapText="1"/>
      <protection locked="0"/>
    </xf>
    <xf numFmtId="3" fontId="6" fillId="6" borderId="21" xfId="0" applyNumberFormat="1" applyFont="1" applyFill="1" applyBorder="1" applyAlignment="1" applyProtection="1">
      <alignment horizontal="right" vertical="center" wrapText="1"/>
    </xf>
    <xf numFmtId="3" fontId="6" fillId="6" borderId="22" xfId="0" applyNumberFormat="1" applyFont="1" applyFill="1" applyBorder="1" applyAlignment="1" applyProtection="1">
      <alignment horizontal="right" vertical="center" wrapText="1"/>
    </xf>
    <xf numFmtId="3" fontId="6" fillId="6" borderId="23" xfId="0" applyNumberFormat="1" applyFont="1" applyFill="1" applyBorder="1" applyAlignment="1" applyProtection="1">
      <alignment horizontal="right" vertical="center" wrapText="1"/>
    </xf>
    <xf numFmtId="4" fontId="6" fillId="0" borderId="22" xfId="0" applyNumberFormat="1" applyFont="1" applyFill="1" applyBorder="1" applyAlignment="1" applyProtection="1">
      <alignment horizontal="right" vertical="center" wrapText="1"/>
    </xf>
    <xf numFmtId="4" fontId="6" fillId="6" borderId="20" xfId="0" applyNumberFormat="1" applyFont="1" applyFill="1" applyBorder="1" applyAlignment="1" applyProtection="1">
      <alignment horizontal="right" vertical="center" wrapText="1"/>
    </xf>
    <xf numFmtId="4" fontId="6" fillId="6" borderId="23" xfId="0" applyNumberFormat="1" applyFont="1" applyFill="1" applyBorder="1" applyAlignment="1" applyProtection="1">
      <alignment horizontal="right" vertical="center" wrapText="1"/>
    </xf>
    <xf numFmtId="3" fontId="6" fillId="0" borderId="54" xfId="0" applyNumberFormat="1" applyFont="1" applyFill="1" applyBorder="1" applyAlignment="1" applyProtection="1">
      <alignment horizontal="right" vertical="center"/>
      <protection locked="0"/>
    </xf>
    <xf numFmtId="49" fontId="6" fillId="2" borderId="22" xfId="0" applyNumberFormat="1" applyFont="1" applyFill="1" applyBorder="1" applyAlignment="1">
      <alignment horizontal="left" vertical="center" wrapText="1"/>
    </xf>
    <xf numFmtId="3" fontId="6" fillId="2" borderId="20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21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21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23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54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2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54" xfId="0" applyNumberFormat="1" applyFont="1" applyBorder="1" applyAlignment="1">
      <alignment horizontal="right" vertical="center"/>
    </xf>
    <xf numFmtId="4" fontId="6" fillId="0" borderId="23" xfId="0" applyNumberFormat="1" applyFont="1" applyBorder="1" applyAlignment="1">
      <alignment horizontal="right" vertical="center"/>
    </xf>
    <xf numFmtId="3" fontId="11" fillId="6" borderId="20" xfId="0" applyNumberFormat="1" applyFont="1" applyFill="1" applyBorder="1" applyAlignment="1">
      <alignment horizontal="right" vertical="center" wrapText="1"/>
    </xf>
    <xf numFmtId="3" fontId="11" fillId="6" borderId="23" xfId="0" applyNumberFormat="1" applyFont="1" applyFill="1" applyBorder="1" applyAlignment="1">
      <alignment horizontal="right" vertical="center" wrapText="1"/>
    </xf>
    <xf numFmtId="49" fontId="13" fillId="2" borderId="66" xfId="0" applyNumberFormat="1" applyFont="1" applyFill="1" applyBorder="1" applyAlignment="1">
      <alignment horizontal="left" vertical="center" wrapText="1"/>
    </xf>
    <xf numFmtId="3" fontId="6" fillId="2" borderId="75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32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32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33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31" xfId="0" applyNumberFormat="1" applyFont="1" applyFill="1" applyBorder="1" applyAlignment="1" applyProtection="1">
      <alignment horizontal="left" vertical="center" wrapText="1"/>
      <protection locked="0"/>
    </xf>
    <xf numFmtId="3" fontId="11" fillId="6" borderId="25" xfId="0" applyNumberFormat="1" applyFont="1" applyFill="1" applyBorder="1" applyAlignment="1" applyProtection="1">
      <alignment horizontal="right" vertical="center" wrapText="1"/>
      <protection locked="0"/>
    </xf>
    <xf numFmtId="3" fontId="11" fillId="6" borderId="3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38" xfId="0" applyNumberFormat="1" applyFont="1" applyBorder="1" applyAlignment="1">
      <alignment horizontal="right" vertical="center"/>
    </xf>
    <xf numFmtId="4" fontId="6" fillId="0" borderId="67" xfId="0" applyNumberFormat="1" applyFont="1" applyBorder="1" applyAlignment="1">
      <alignment horizontal="right" vertical="center"/>
    </xf>
    <xf numFmtId="3" fontId="11" fillId="6" borderId="75" xfId="0" applyNumberFormat="1" applyFont="1" applyFill="1" applyBorder="1" applyAlignment="1">
      <alignment horizontal="right" vertical="center" wrapText="1"/>
    </xf>
    <xf numFmtId="3" fontId="11" fillId="6" borderId="33" xfId="0" applyNumberFormat="1" applyFont="1" applyFill="1" applyBorder="1" applyAlignment="1">
      <alignment horizontal="right" vertical="center" wrapText="1"/>
    </xf>
    <xf numFmtId="49" fontId="2" fillId="2" borderId="48" xfId="0" applyNumberFormat="1" applyFont="1" applyFill="1" applyBorder="1" applyAlignment="1" applyProtection="1">
      <alignment horizontal="lef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4" xfId="0" applyNumberFormat="1" applyFont="1" applyFill="1" applyBorder="1" applyAlignment="1" applyProtection="1">
      <alignment horizontal="right" vertical="center"/>
      <protection locked="0"/>
    </xf>
    <xf numFmtId="3" fontId="6" fillId="0" borderId="2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36" xfId="0" applyNumberFormat="1" applyFont="1" applyFill="1" applyBorder="1" applyAlignment="1" applyProtection="1">
      <alignment horizontal="right" vertical="center"/>
      <protection locked="0"/>
    </xf>
    <xf numFmtId="3" fontId="6" fillId="0" borderId="78" xfId="0" applyNumberFormat="1" applyFont="1" applyFill="1" applyBorder="1" applyAlignment="1" applyProtection="1">
      <alignment horizontal="right" vertical="center"/>
      <protection locked="0"/>
    </xf>
    <xf numFmtId="3" fontId="6" fillId="0" borderId="59" xfId="0" applyNumberFormat="1" applyFont="1" applyFill="1" applyBorder="1" applyAlignment="1" applyProtection="1">
      <alignment horizontal="right" vertical="center"/>
      <protection locked="0"/>
    </xf>
    <xf numFmtId="3" fontId="6" fillId="0" borderId="79" xfId="0" applyNumberFormat="1" applyFont="1" applyFill="1" applyBorder="1" applyAlignment="1" applyProtection="1">
      <alignment horizontal="right" vertical="center"/>
      <protection locked="0"/>
    </xf>
    <xf numFmtId="49" fontId="6" fillId="0" borderId="80" xfId="0" applyNumberFormat="1" applyFont="1" applyFill="1" applyBorder="1" applyAlignment="1" applyProtection="1">
      <alignment horizontal="left" vertical="center" wrapText="1"/>
    </xf>
    <xf numFmtId="3" fontId="6" fillId="0" borderId="74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8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76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Fill="1" applyBorder="1" applyAlignment="1" applyProtection="1">
      <alignment wrapText="1"/>
    </xf>
    <xf numFmtId="164" fontId="6" fillId="0" borderId="0" xfId="0" applyNumberFormat="1" applyFont="1" applyFill="1" applyBorder="1" applyProtection="1"/>
    <xf numFmtId="164" fontId="6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Protection="1">
      <protection locked="0"/>
    </xf>
    <xf numFmtId="3" fontId="6" fillId="0" borderId="40" xfId="0" applyNumberFormat="1" applyFont="1" applyBorder="1" applyAlignment="1" applyProtection="1">
      <alignment horizontal="left"/>
      <protection locked="0"/>
    </xf>
    <xf numFmtId="3" fontId="6" fillId="0" borderId="0" xfId="0" applyNumberFormat="1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right"/>
      <protection locked="0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30" xfId="0" applyNumberFormat="1" applyFont="1" applyFill="1" applyBorder="1" applyAlignment="1" applyProtection="1">
      <alignment horizontal="center" vertical="center" wrapText="1"/>
    </xf>
    <xf numFmtId="49" fontId="2" fillId="0" borderId="76" xfId="0" applyNumberFormat="1" applyFont="1" applyFill="1" applyBorder="1" applyAlignment="1" applyProtection="1">
      <alignment horizontal="center" vertical="center" wrapText="1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vertical="center" wrapText="1"/>
    </xf>
    <xf numFmtId="0" fontId="6" fillId="2" borderId="17" xfId="0" applyFont="1" applyFill="1" applyBorder="1" applyAlignment="1" applyProtection="1">
      <alignment vertical="center" wrapText="1"/>
    </xf>
    <xf numFmtId="3" fontId="6" fillId="2" borderId="15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9" xfId="0" applyNumberFormat="1" applyFont="1" applyBorder="1" applyAlignment="1" applyProtection="1">
      <alignment horizontal="right" vertical="center"/>
    </xf>
    <xf numFmtId="4" fontId="6" fillId="0" borderId="18" xfId="0" applyNumberFormat="1" applyFont="1" applyBorder="1" applyAlignment="1" applyProtection="1">
      <alignment horizontal="right" vertical="center"/>
    </xf>
    <xf numFmtId="0" fontId="6" fillId="0" borderId="20" xfId="0" applyFont="1" applyBorder="1" applyAlignment="1" applyProtection="1">
      <alignment vertical="center" wrapText="1"/>
    </xf>
    <xf numFmtId="0" fontId="6" fillId="2" borderId="22" xfId="0" applyFont="1" applyFill="1" applyBorder="1" applyAlignment="1" applyProtection="1">
      <alignment vertical="center" wrapText="1"/>
    </xf>
    <xf numFmtId="0" fontId="6" fillId="2" borderId="22" xfId="0" applyFont="1" applyFill="1" applyBorder="1" applyAlignment="1" applyProtection="1">
      <alignment vertical="center"/>
    </xf>
    <xf numFmtId="3" fontId="6" fillId="2" borderId="20" xfId="0" applyNumberFormat="1" applyFont="1" applyFill="1" applyBorder="1" applyAlignment="1" applyProtection="1">
      <alignment horizontal="right" vertical="center"/>
      <protection locked="0"/>
    </xf>
    <xf numFmtId="3" fontId="6" fillId="2" borderId="23" xfId="0" applyNumberFormat="1" applyFont="1" applyFill="1" applyBorder="1" applyAlignment="1" applyProtection="1">
      <alignment horizontal="right" vertical="center"/>
      <protection locked="0"/>
    </xf>
    <xf numFmtId="0" fontId="6" fillId="0" borderId="20" xfId="0" applyFont="1" applyBorder="1" applyAlignment="1" applyProtection="1">
      <alignment vertical="center"/>
    </xf>
    <xf numFmtId="0" fontId="13" fillId="2" borderId="22" xfId="0" applyFont="1" applyFill="1" applyBorder="1" applyAlignment="1" applyProtection="1">
      <alignment vertical="center" wrapText="1"/>
    </xf>
    <xf numFmtId="4" fontId="6" fillId="0" borderId="54" xfId="0" applyNumberFormat="1" applyFont="1" applyBorder="1" applyAlignment="1" applyProtection="1">
      <alignment horizontal="right" vertical="center"/>
    </xf>
    <xf numFmtId="4" fontId="6" fillId="0" borderId="23" xfId="0" applyNumberFormat="1" applyFont="1" applyBorder="1" applyAlignment="1" applyProtection="1">
      <alignment horizontal="right" vertical="center"/>
    </xf>
    <xf numFmtId="0" fontId="6" fillId="2" borderId="27" xfId="0" applyFont="1" applyFill="1" applyBorder="1" applyAlignment="1" applyProtection="1">
      <alignment vertical="center"/>
    </xf>
    <xf numFmtId="0" fontId="6" fillId="2" borderId="29" xfId="0" applyFont="1" applyFill="1" applyBorder="1" applyAlignment="1" applyProtection="1">
      <alignment vertical="center" wrapText="1"/>
    </xf>
    <xf numFmtId="4" fontId="6" fillId="0" borderId="76" xfId="0" applyNumberFormat="1" applyFont="1" applyBorder="1" applyAlignment="1" applyProtection="1">
      <alignment horizontal="right" vertical="center"/>
    </xf>
    <xf numFmtId="4" fontId="6" fillId="0" borderId="30" xfId="0" applyNumberFormat="1" applyFont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wrapText="1"/>
      <protection locked="0"/>
    </xf>
    <xf numFmtId="3" fontId="6" fillId="0" borderId="0" xfId="0" applyNumberFormat="1" applyFont="1" applyBorder="1" applyAlignment="1" applyProtection="1">
      <alignment horizontal="right" vertical="center"/>
      <protection locked="0"/>
    </xf>
    <xf numFmtId="4" fontId="6" fillId="0" borderId="0" xfId="0" applyNumberFormat="1" applyFont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3" fillId="0" borderId="40" xfId="0" applyFont="1" applyBorder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protection locked="0"/>
    </xf>
    <xf numFmtId="0" fontId="2" fillId="0" borderId="41" xfId="0" applyFont="1" applyFill="1" applyBorder="1" applyAlignment="1" applyProtection="1">
      <alignment horizontal="center" vertical="center" wrapText="1"/>
    </xf>
    <xf numFmtId="0" fontId="6" fillId="0" borderId="44" xfId="0" applyFont="1" applyFill="1" applyBorder="1" applyAlignment="1" applyProtection="1">
      <alignment horizontal="center" vertical="center" wrapText="1"/>
    </xf>
    <xf numFmtId="0" fontId="2" fillId="0" borderId="42" xfId="0" applyFont="1" applyFill="1" applyBorder="1" applyAlignment="1" applyProtection="1">
      <alignment horizontal="center" vertical="center" wrapText="1"/>
    </xf>
    <xf numFmtId="0" fontId="2" fillId="0" borderId="43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42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43" xfId="0" applyFont="1" applyFill="1" applyBorder="1" applyAlignment="1" applyProtection="1">
      <alignment horizontal="center" vertical="center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2" fillId="0" borderId="60" xfId="0" applyFont="1" applyFill="1" applyBorder="1" applyAlignment="1" applyProtection="1">
      <alignment horizontal="center" vertical="center" wrapText="1"/>
    </xf>
    <xf numFmtId="0" fontId="2" fillId="0" borderId="52" xfId="0" applyFont="1" applyBorder="1" applyAlignment="1" applyProtection="1">
      <alignment horizontal="center" vertical="center" wrapText="1"/>
    </xf>
    <xf numFmtId="0" fontId="2" fillId="0" borderId="57" xfId="0" applyFont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49" fontId="2" fillId="2" borderId="41" xfId="0" applyNumberFormat="1" applyFont="1" applyFill="1" applyBorder="1" applyAlignment="1" applyProtection="1">
      <alignment horizontal="left" vertical="center" wrapText="1"/>
    </xf>
    <xf numFmtId="49" fontId="2" fillId="2" borderId="44" xfId="0" applyNumberFormat="1" applyFont="1" applyFill="1" applyBorder="1" applyAlignment="1" applyProtection="1">
      <alignment horizontal="left" vertical="center" wrapText="1"/>
    </xf>
    <xf numFmtId="0" fontId="14" fillId="0" borderId="44" xfId="0" applyFont="1" applyBorder="1" applyAlignment="1" applyProtection="1">
      <alignment horizontal="left" vertical="center" wrapText="1"/>
    </xf>
    <xf numFmtId="49" fontId="2" fillId="0" borderId="42" xfId="0" applyNumberFormat="1" applyFont="1" applyFill="1" applyBorder="1" applyAlignment="1" applyProtection="1">
      <alignment horizontal="left" vertical="center" wrapText="1"/>
    </xf>
    <xf numFmtId="49" fontId="2" fillId="0" borderId="49" xfId="0" applyNumberFormat="1" applyFont="1" applyFill="1" applyBorder="1" applyAlignment="1" applyProtection="1">
      <alignment horizontal="left" vertical="center" wrapText="1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 wrapText="1"/>
    </xf>
    <xf numFmtId="49" fontId="2" fillId="0" borderId="30" xfId="0" applyNumberFormat="1" applyFont="1" applyFill="1" applyBorder="1" applyAlignment="1" applyProtection="1">
      <alignment horizontal="center" vertical="center" wrapText="1"/>
    </xf>
    <xf numFmtId="49" fontId="2" fillId="0" borderId="24" xfId="0" applyNumberFormat="1" applyFont="1" applyFill="1" applyBorder="1" applyAlignment="1" applyProtection="1">
      <alignment horizontal="center" vertical="center" wrapText="1"/>
    </xf>
    <xf numFmtId="49" fontId="2" fillId="0" borderId="76" xfId="0" applyNumberFormat="1" applyFont="1" applyFill="1" applyBorder="1" applyAlignment="1" applyProtection="1">
      <alignment horizontal="center" vertical="center" wrapText="1"/>
    </xf>
    <xf numFmtId="49" fontId="2" fillId="0" borderId="25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41" xfId="0" applyNumberFormat="1" applyFont="1" applyFill="1" applyBorder="1" applyAlignment="1" applyProtection="1">
      <alignment horizontal="left" vertical="center" wrapText="1"/>
    </xf>
    <xf numFmtId="49" fontId="2" fillId="0" borderId="44" xfId="0" applyNumberFormat="1" applyFont="1" applyFill="1" applyBorder="1" applyAlignment="1" applyProtection="1">
      <alignment horizontal="left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7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32" xfId="0" applyNumberFormat="1" applyFont="1" applyFill="1" applyBorder="1" applyAlignment="1" applyProtection="1">
      <alignment horizontal="center" vertical="center" wrapText="1"/>
    </xf>
    <xf numFmtId="49" fontId="2" fillId="0" borderId="72" xfId="0" applyNumberFormat="1" applyFont="1" applyFill="1" applyBorder="1" applyAlignment="1" applyProtection="1">
      <alignment horizontal="center" vertical="center" wrapText="1"/>
    </xf>
    <xf numFmtId="49" fontId="2" fillId="0" borderId="31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0" fontId="2" fillId="0" borderId="63" xfId="0" applyFont="1" applyBorder="1" applyAlignment="1" applyProtection="1">
      <alignment horizontal="center" vertical="center" wrapText="1"/>
    </xf>
    <xf numFmtId="0" fontId="2" fillId="0" borderId="62" xfId="0" applyFont="1" applyBorder="1" applyAlignment="1" applyProtection="1">
      <alignment horizontal="center" vertical="center" wrapText="1"/>
    </xf>
    <xf numFmtId="0" fontId="13" fillId="0" borderId="34" xfId="0" applyFont="1" applyBorder="1" applyAlignment="1" applyProtection="1">
      <alignment horizontal="center"/>
      <protection locked="0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8" xfId="0" applyFont="1" applyBorder="1" applyAlignment="1" applyProtection="1">
      <alignment horizontal="center"/>
      <protection locked="0"/>
    </xf>
    <xf numFmtId="0" fontId="13" fillId="0" borderId="39" xfId="0" applyFont="1" applyBorder="1" applyAlignment="1" applyProtection="1">
      <alignment horizontal="center"/>
      <protection locked="0"/>
    </xf>
    <xf numFmtId="0" fontId="13" fillId="0" borderId="40" xfId="0" applyFont="1" applyBorder="1" applyAlignment="1" applyProtection="1">
      <alignment horizontal="center"/>
      <protection locked="0"/>
    </xf>
    <xf numFmtId="0" fontId="13" fillId="0" borderId="2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vertical="center" wrapText="1"/>
    </xf>
    <xf numFmtId="0" fontId="2" fillId="0" borderId="27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2" fillId="0" borderId="29" xfId="0" applyFont="1" applyBorder="1" applyAlignment="1" applyProtection="1">
      <alignment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</cellXfs>
  <cellStyles count="3">
    <cellStyle name="Navadno" xfId="0" builtinId="0"/>
    <cellStyle name="Navadno 3" xfId="2"/>
    <cellStyle name="Navadno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nja.korenjak/Documents/OD%202010/PORO&#268;ILA/2021/1-12%2021/kon&#269;no/Obrazec-1-Realizacija-delovnega-programa-2021-SB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nja.korenjak/Documents/OD%202010/PRIHODEK/OCENA%20PRIH.ZZZS/2022/obra&#269;uni%2022/KopijaObdObr_SPLO&#352;NA%20BOLNI&#352;NICA%20CELJE_1_12_2022%20(00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del - Pogodba"/>
      <sheetName val="II. del - Delovni program "/>
      <sheetName val="III. del - Delovni program "/>
      <sheetName val="IV. del - Delovni program "/>
    </sheetNames>
    <sheetDataSet>
      <sheetData sheetId="0">
        <row r="7">
          <cell r="F7">
            <v>66598587.390000001</v>
          </cell>
        </row>
        <row r="20">
          <cell r="F20">
            <v>582194.24</v>
          </cell>
        </row>
        <row r="23">
          <cell r="F23">
            <v>17831.89</v>
          </cell>
        </row>
        <row r="25">
          <cell r="F25">
            <v>1257.56</v>
          </cell>
        </row>
        <row r="27">
          <cell r="F27">
            <v>105830.23</v>
          </cell>
        </row>
        <row r="31">
          <cell r="F31">
            <v>364074.2</v>
          </cell>
        </row>
        <row r="34">
          <cell r="F34">
            <v>2968215.2399999998</v>
          </cell>
        </row>
        <row r="39">
          <cell r="F39">
            <v>51100.36</v>
          </cell>
        </row>
        <row r="45">
          <cell r="F45">
            <v>21252373.660000004</v>
          </cell>
        </row>
        <row r="47">
          <cell r="F47">
            <v>28427.439999999999</v>
          </cell>
        </row>
        <row r="48">
          <cell r="F48">
            <v>1834525.03</v>
          </cell>
        </row>
        <row r="49">
          <cell r="F49">
            <v>2278618.62</v>
          </cell>
        </row>
        <row r="50">
          <cell r="F50">
            <v>548858.44999999995</v>
          </cell>
        </row>
        <row r="51">
          <cell r="F51">
            <v>1174051.33</v>
          </cell>
        </row>
        <row r="54">
          <cell r="F54">
            <v>5012743.6500000004</v>
          </cell>
        </row>
        <row r="56">
          <cell r="F56">
            <v>116226.88</v>
          </cell>
        </row>
        <row r="57">
          <cell r="F57">
            <v>286089.35000000003</v>
          </cell>
        </row>
        <row r="59">
          <cell r="F59">
            <v>142666.14000000001</v>
          </cell>
        </row>
        <row r="61">
          <cell r="F61">
            <v>155671.72999999998</v>
          </cell>
        </row>
        <row r="66">
          <cell r="F66">
            <v>4831961.16</v>
          </cell>
        </row>
        <row r="70">
          <cell r="F70">
            <v>6813283.0299999984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novljeno_List1"/>
      <sheetName val="pregled klo22"/>
      <sheetName val="pregled klo22MZ"/>
      <sheetName val="prvi pregledi"/>
      <sheetName val="obdobni obračuni"/>
      <sheetName val="preseganja nedoseganja"/>
      <sheetName val="preseganja nedoseganja končni"/>
      <sheetName val="covid"/>
      <sheetName val="List2"/>
      <sheetName val="za obrazec mz"/>
      <sheetName val="lzm sp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D8">
            <v>79007009.620000005</v>
          </cell>
          <cell r="E8">
            <v>71145221.644799992</v>
          </cell>
          <cell r="F8">
            <v>71145221.644799992</v>
          </cell>
        </row>
        <row r="21">
          <cell r="D21">
            <v>641928.63</v>
          </cell>
          <cell r="E21">
            <v>72629.440000000002</v>
          </cell>
          <cell r="F21">
            <v>72629.440000000002</v>
          </cell>
        </row>
        <row r="24">
          <cell r="D24">
            <v>19115.52</v>
          </cell>
          <cell r="E24">
            <v>15806.800000000001</v>
          </cell>
          <cell r="F24">
            <v>15806.800000000001</v>
          </cell>
        </row>
        <row r="28">
          <cell r="D28">
            <v>150901.89000000001</v>
          </cell>
          <cell r="E28">
            <v>248451.65000000002</v>
          </cell>
          <cell r="F28">
            <v>248451.65000000002</v>
          </cell>
        </row>
        <row r="32">
          <cell r="D32">
            <v>390541.85</v>
          </cell>
          <cell r="E32">
            <v>343502.26800000004</v>
          </cell>
          <cell r="F32">
            <v>389301.79487376002</v>
          </cell>
        </row>
        <row r="35">
          <cell r="D35">
            <v>3574202.65</v>
          </cell>
          <cell r="E35">
            <v>3472529.426</v>
          </cell>
          <cell r="F35">
            <v>3472529.426</v>
          </cell>
        </row>
        <row r="40">
          <cell r="D40">
            <v>60019.44</v>
          </cell>
          <cell r="E40">
            <v>122926.925</v>
          </cell>
          <cell r="F40">
            <v>122926.925</v>
          </cell>
        </row>
        <row r="46">
          <cell r="D46">
            <v>23166975.920000006</v>
          </cell>
          <cell r="E46">
            <v>23411975.584236346</v>
          </cell>
          <cell r="F46">
            <v>23382598.762499616</v>
          </cell>
        </row>
        <row r="48">
          <cell r="D48">
            <v>30435.47</v>
          </cell>
          <cell r="E48">
            <v>34284.333599999998</v>
          </cell>
          <cell r="F48">
            <v>34284.333599999998</v>
          </cell>
        </row>
        <row r="49">
          <cell r="D49">
            <v>1834525.03</v>
          </cell>
          <cell r="E49">
            <v>2160898.4400148569</v>
          </cell>
          <cell r="F49">
            <v>2160898.4400148569</v>
          </cell>
        </row>
        <row r="50">
          <cell r="D50">
            <v>2278618.62</v>
          </cell>
          <cell r="E50">
            <v>2361309.5023755939</v>
          </cell>
          <cell r="F50">
            <v>2361309.5023755939</v>
          </cell>
        </row>
        <row r="51">
          <cell r="D51">
            <v>583333.07999999996</v>
          </cell>
          <cell r="E51">
            <v>755054.10310000007</v>
          </cell>
          <cell r="F51">
            <v>755054.10310000007</v>
          </cell>
        </row>
        <row r="52">
          <cell r="D52">
            <v>1238594.52</v>
          </cell>
          <cell r="E52">
            <v>1412051.5331000001</v>
          </cell>
          <cell r="F52">
            <v>1412051.5331000001</v>
          </cell>
        </row>
        <row r="55">
          <cell r="D55">
            <v>5557042.6400000006</v>
          </cell>
          <cell r="E55">
            <v>4906594.5500000007</v>
          </cell>
          <cell r="F55">
            <v>4906594.5500000007</v>
          </cell>
        </row>
        <row r="58">
          <cell r="D58">
            <v>298170.8</v>
          </cell>
          <cell r="E58">
            <v>356382.71759999997</v>
          </cell>
          <cell r="F58">
            <v>356382.71759999997</v>
          </cell>
        </row>
        <row r="60">
          <cell r="D60">
            <v>155917.51</v>
          </cell>
          <cell r="E60">
            <v>200026.68</v>
          </cell>
          <cell r="F60">
            <v>200026.68</v>
          </cell>
        </row>
        <row r="62">
          <cell r="D62">
            <v>170902.11000000002</v>
          </cell>
          <cell r="E62">
            <v>130778.37999999999</v>
          </cell>
          <cell r="F62">
            <v>130778.37999999999</v>
          </cell>
        </row>
        <row r="67">
          <cell r="D67">
            <v>6646356.4500000002</v>
          </cell>
          <cell r="E67">
            <v>2511806.6775833331</v>
          </cell>
          <cell r="F67">
            <v>2511806.6775833331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="70" zoomScaleNormal="70" workbookViewId="0">
      <selection activeCell="G45" sqref="G45"/>
    </sheetView>
  </sheetViews>
  <sheetFormatPr defaultRowHeight="15" x14ac:dyDescent="0.2"/>
  <cols>
    <col min="1" max="1" width="10.7109375" style="3" bestFit="1" customWidth="1"/>
    <col min="2" max="2" width="5.42578125" style="3" bestFit="1" customWidth="1"/>
    <col min="3" max="3" width="10" style="3" customWidth="1"/>
    <col min="4" max="4" width="66.42578125" style="3" customWidth="1"/>
    <col min="5" max="5" width="24.5703125" style="122" customWidth="1"/>
    <col min="6" max="6" width="25.140625" style="122" customWidth="1"/>
    <col min="7" max="8" width="24.85546875" style="3" customWidth="1"/>
    <col min="9" max="9" width="20.140625" style="3" customWidth="1"/>
    <col min="10" max="10" width="18.42578125" style="3" customWidth="1"/>
    <col min="11" max="11" width="21.140625" style="3" customWidth="1"/>
    <col min="12" max="16384" width="9.140625" style="3"/>
  </cols>
  <sheetData>
    <row r="1" spans="1:14" ht="16.5" thickBot="1" x14ac:dyDescent="0.3">
      <c r="A1" s="421" t="s">
        <v>383</v>
      </c>
      <c r="B1" s="421"/>
      <c r="C1" s="421"/>
      <c r="D1" s="421"/>
      <c r="E1" s="422"/>
      <c r="F1" s="422"/>
      <c r="G1" s="422"/>
      <c r="H1" s="1"/>
      <c r="I1" s="1"/>
      <c r="J1" s="2"/>
      <c r="K1" s="1" t="s">
        <v>0</v>
      </c>
    </row>
    <row r="2" spans="1:14" ht="24.75" customHeight="1" thickBot="1" x14ac:dyDescent="0.3">
      <c r="A2" s="4"/>
      <c r="B2" s="4"/>
      <c r="C2" s="4"/>
      <c r="D2" s="4"/>
      <c r="E2" s="5"/>
      <c r="F2" s="5"/>
      <c r="G2" s="5"/>
      <c r="H2" s="5"/>
      <c r="I2" s="5"/>
      <c r="K2" s="5"/>
    </row>
    <row r="3" spans="1:14" ht="16.5" thickBot="1" x14ac:dyDescent="0.3">
      <c r="A3" s="6"/>
      <c r="B3" s="7"/>
      <c r="C3" s="7"/>
      <c r="D3" s="7"/>
      <c r="E3" s="423" t="s">
        <v>1</v>
      </c>
      <c r="F3" s="424"/>
      <c r="G3" s="424"/>
      <c r="H3" s="425"/>
      <c r="I3" s="426" t="s">
        <v>2</v>
      </c>
      <c r="J3" s="426"/>
      <c r="K3" s="427"/>
    </row>
    <row r="4" spans="1:14" s="16" customFormat="1" ht="89.25" customHeight="1" thickBot="1" x14ac:dyDescent="0.25">
      <c r="A4" s="8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3" t="s">
        <v>10</v>
      </c>
      <c r="I4" s="14" t="s">
        <v>11</v>
      </c>
      <c r="J4" s="15" t="s">
        <v>12</v>
      </c>
      <c r="K4" s="15" t="s">
        <v>13</v>
      </c>
    </row>
    <row r="5" spans="1:14" s="26" customFormat="1" ht="16.5" thickBot="1" x14ac:dyDescent="0.25">
      <c r="A5" s="17"/>
      <c r="B5" s="18"/>
      <c r="C5" s="18"/>
      <c r="D5" s="19"/>
      <c r="E5" s="20" t="s">
        <v>14</v>
      </c>
      <c r="F5" s="21" t="s">
        <v>15</v>
      </c>
      <c r="G5" s="21" t="s">
        <v>16</v>
      </c>
      <c r="H5" s="22" t="s">
        <v>17</v>
      </c>
      <c r="I5" s="23" t="s">
        <v>18</v>
      </c>
      <c r="J5" s="24" t="s">
        <v>19</v>
      </c>
      <c r="K5" s="25" t="s">
        <v>20</v>
      </c>
    </row>
    <row r="6" spans="1:14" s="37" customFormat="1" ht="15.75" x14ac:dyDescent="0.25">
      <c r="A6" s="27" t="s">
        <v>21</v>
      </c>
      <c r="B6" s="28"/>
      <c r="C6" s="29">
        <v>1</v>
      </c>
      <c r="D6" s="30" t="s">
        <v>22</v>
      </c>
      <c r="E6" s="31">
        <f>SUM(E8+E7)</f>
        <v>66598587.390000001</v>
      </c>
      <c r="F6" s="32">
        <f>SUM(F8+F7)</f>
        <v>79007009.620000005</v>
      </c>
      <c r="G6" s="32">
        <f>SUM(G8+G7)</f>
        <v>71145221.644799992</v>
      </c>
      <c r="H6" s="33">
        <f>SUM(H8+H7)</f>
        <v>71145221.644799992</v>
      </c>
      <c r="I6" s="34">
        <f>F6/E6*100</f>
        <v>118.63165979382795</v>
      </c>
      <c r="J6" s="35">
        <f>G6/F6*100</f>
        <v>90.049252575166619</v>
      </c>
      <c r="K6" s="36">
        <f>H6/G6*100</f>
        <v>100</v>
      </c>
    </row>
    <row r="7" spans="1:14" s="47" customFormat="1" x14ac:dyDescent="0.2">
      <c r="A7" s="38"/>
      <c r="B7" s="39" t="s">
        <v>23</v>
      </c>
      <c r="C7" s="39" t="s">
        <v>24</v>
      </c>
      <c r="D7" s="40" t="s">
        <v>25</v>
      </c>
      <c r="E7" s="41">
        <f>+'[1]I. del - Pogodba'!F7</f>
        <v>66598587.390000001</v>
      </c>
      <c r="F7" s="42">
        <f>+'[2]za obrazec mz'!D8</f>
        <v>79007009.620000005</v>
      </c>
      <c r="G7" s="42">
        <f>+'[2]za obrazec mz'!E8</f>
        <v>71145221.644799992</v>
      </c>
      <c r="H7" s="43">
        <f>+'[2]za obrazec mz'!F8</f>
        <v>71145221.644799992</v>
      </c>
      <c r="I7" s="44">
        <f t="shared" ref="I7:K70" si="0">F7/E7*100</f>
        <v>118.63165979382795</v>
      </c>
      <c r="J7" s="45">
        <f t="shared" si="0"/>
        <v>90.049252575166619</v>
      </c>
      <c r="K7" s="46">
        <f t="shared" si="0"/>
        <v>100</v>
      </c>
    </row>
    <row r="8" spans="1:14" s="47" customFormat="1" x14ac:dyDescent="0.2">
      <c r="A8" s="38"/>
      <c r="B8" s="39" t="s">
        <v>23</v>
      </c>
      <c r="C8" s="48">
        <v>302</v>
      </c>
      <c r="D8" s="40" t="s">
        <v>26</v>
      </c>
      <c r="E8" s="41"/>
      <c r="F8" s="42"/>
      <c r="G8" s="42"/>
      <c r="H8" s="43"/>
      <c r="I8" s="44" t="e">
        <f t="shared" si="0"/>
        <v>#DIV/0!</v>
      </c>
      <c r="J8" s="45" t="e">
        <f t="shared" si="0"/>
        <v>#DIV/0!</v>
      </c>
      <c r="K8" s="46" t="e">
        <f t="shared" si="0"/>
        <v>#DIV/0!</v>
      </c>
    </row>
    <row r="9" spans="1:14" s="37" customFormat="1" ht="15.75" x14ac:dyDescent="0.25">
      <c r="A9" s="49" t="s">
        <v>21</v>
      </c>
      <c r="B9" s="50"/>
      <c r="C9" s="51">
        <v>2</v>
      </c>
      <c r="D9" s="52" t="s">
        <v>27</v>
      </c>
      <c r="E9" s="53">
        <f>SUM(E10:E16)</f>
        <v>0</v>
      </c>
      <c r="F9" s="54">
        <f>SUM(F10:F16)</f>
        <v>0</v>
      </c>
      <c r="G9" s="54">
        <f>SUM(G10:G16)</f>
        <v>0</v>
      </c>
      <c r="H9" s="55">
        <f>SUM(H10:H16)</f>
        <v>0</v>
      </c>
      <c r="I9" s="56" t="e">
        <f t="shared" si="0"/>
        <v>#DIV/0!</v>
      </c>
      <c r="J9" s="57" t="e">
        <f t="shared" si="0"/>
        <v>#DIV/0!</v>
      </c>
      <c r="K9" s="58" t="e">
        <f t="shared" si="0"/>
        <v>#DIV/0!</v>
      </c>
      <c r="L9" s="59"/>
      <c r="M9" s="59"/>
      <c r="N9" s="59"/>
    </row>
    <row r="10" spans="1:14" s="47" customFormat="1" x14ac:dyDescent="0.2">
      <c r="A10" s="38"/>
      <c r="B10" s="60">
        <v>104</v>
      </c>
      <c r="C10" s="61">
        <v>305</v>
      </c>
      <c r="D10" s="40" t="s">
        <v>28</v>
      </c>
      <c r="E10" s="41"/>
      <c r="F10" s="42"/>
      <c r="G10" s="42"/>
      <c r="H10" s="43"/>
      <c r="I10" s="44" t="e">
        <f t="shared" si="0"/>
        <v>#DIV/0!</v>
      </c>
      <c r="J10" s="45" t="e">
        <f t="shared" si="0"/>
        <v>#DIV/0!</v>
      </c>
      <c r="K10" s="46" t="e">
        <f t="shared" si="0"/>
        <v>#DIV/0!</v>
      </c>
    </row>
    <row r="11" spans="1:14" s="47" customFormat="1" x14ac:dyDescent="0.2">
      <c r="A11" s="38"/>
      <c r="B11" s="48">
        <v>117</v>
      </c>
      <c r="C11" s="48">
        <v>313</v>
      </c>
      <c r="D11" s="62" t="s">
        <v>29</v>
      </c>
      <c r="E11" s="41"/>
      <c r="F11" s="42"/>
      <c r="G11" s="42"/>
      <c r="H11" s="43"/>
      <c r="I11" s="44" t="e">
        <f t="shared" si="0"/>
        <v>#DIV/0!</v>
      </c>
      <c r="J11" s="45" t="e">
        <f t="shared" si="0"/>
        <v>#DIV/0!</v>
      </c>
      <c r="K11" s="46" t="e">
        <f t="shared" si="0"/>
        <v>#DIV/0!</v>
      </c>
    </row>
    <row r="12" spans="1:14" s="47" customFormat="1" x14ac:dyDescent="0.2">
      <c r="A12" s="38"/>
      <c r="B12" s="60">
        <v>124</v>
      </c>
      <c r="C12" s="61">
        <v>341</v>
      </c>
      <c r="D12" s="40" t="s">
        <v>30</v>
      </c>
      <c r="E12" s="41"/>
      <c r="F12" s="42"/>
      <c r="G12" s="42"/>
      <c r="H12" s="43"/>
      <c r="I12" s="44" t="e">
        <f t="shared" si="0"/>
        <v>#DIV/0!</v>
      </c>
      <c r="J12" s="45" t="e">
        <f t="shared" si="0"/>
        <v>#DIV/0!</v>
      </c>
      <c r="K12" s="46" t="e">
        <f t="shared" si="0"/>
        <v>#DIV/0!</v>
      </c>
    </row>
    <row r="13" spans="1:14" s="47" customFormat="1" x14ac:dyDescent="0.2">
      <c r="A13" s="38"/>
      <c r="B13" s="48">
        <v>127</v>
      </c>
      <c r="C13" s="48">
        <v>359</v>
      </c>
      <c r="D13" s="62" t="s">
        <v>31</v>
      </c>
      <c r="E13" s="41"/>
      <c r="F13" s="42"/>
      <c r="G13" s="42"/>
      <c r="H13" s="43"/>
      <c r="I13" s="44" t="e">
        <f t="shared" si="0"/>
        <v>#DIV/0!</v>
      </c>
      <c r="J13" s="45" t="e">
        <f t="shared" si="0"/>
        <v>#DIV/0!</v>
      </c>
      <c r="K13" s="46" t="e">
        <f t="shared" si="0"/>
        <v>#DIV/0!</v>
      </c>
    </row>
    <row r="14" spans="1:14" s="47" customFormat="1" x14ac:dyDescent="0.2">
      <c r="A14" s="38"/>
      <c r="B14" s="48">
        <v>130</v>
      </c>
      <c r="C14" s="39" t="s">
        <v>32</v>
      </c>
      <c r="D14" s="40" t="s">
        <v>33</v>
      </c>
      <c r="E14" s="41"/>
      <c r="F14" s="42"/>
      <c r="G14" s="42"/>
      <c r="H14" s="43"/>
      <c r="I14" s="44" t="e">
        <f t="shared" si="0"/>
        <v>#DIV/0!</v>
      </c>
      <c r="J14" s="45" t="e">
        <f t="shared" si="0"/>
        <v>#DIV/0!</v>
      </c>
      <c r="K14" s="46" t="e">
        <f t="shared" si="0"/>
        <v>#DIV/0!</v>
      </c>
    </row>
    <row r="15" spans="1:14" s="47" customFormat="1" x14ac:dyDescent="0.2">
      <c r="A15" s="38"/>
      <c r="B15" s="39" t="s">
        <v>34</v>
      </c>
      <c r="C15" s="48">
        <v>303</v>
      </c>
      <c r="D15" s="40" t="s">
        <v>35</v>
      </c>
      <c r="E15" s="41"/>
      <c r="F15" s="42"/>
      <c r="G15" s="42"/>
      <c r="H15" s="43"/>
      <c r="I15" s="44" t="e">
        <f t="shared" si="0"/>
        <v>#DIV/0!</v>
      </c>
      <c r="J15" s="45" t="e">
        <f t="shared" si="0"/>
        <v>#DIV/0!</v>
      </c>
      <c r="K15" s="46" t="e">
        <f t="shared" si="0"/>
        <v>#DIV/0!</v>
      </c>
    </row>
    <row r="16" spans="1:14" s="47" customFormat="1" x14ac:dyDescent="0.2">
      <c r="A16" s="38"/>
      <c r="B16" s="48"/>
      <c r="C16" s="48"/>
      <c r="D16" s="63" t="s">
        <v>36</v>
      </c>
      <c r="E16" s="41"/>
      <c r="F16" s="42"/>
      <c r="G16" s="42"/>
      <c r="H16" s="43"/>
      <c r="I16" s="44" t="e">
        <f t="shared" si="0"/>
        <v>#DIV/0!</v>
      </c>
      <c r="J16" s="45" t="e">
        <f t="shared" si="0"/>
        <v>#DIV/0!</v>
      </c>
      <c r="K16" s="46" t="e">
        <f t="shared" si="0"/>
        <v>#DIV/0!</v>
      </c>
    </row>
    <row r="17" spans="1:11" s="37" customFormat="1" ht="15.75" x14ac:dyDescent="0.25">
      <c r="A17" s="49" t="s">
        <v>21</v>
      </c>
      <c r="B17" s="50"/>
      <c r="C17" s="51">
        <v>3</v>
      </c>
      <c r="D17" s="52" t="s">
        <v>37</v>
      </c>
      <c r="E17" s="53">
        <f>SUM(E18:E21)</f>
        <v>582194.24</v>
      </c>
      <c r="F17" s="54">
        <f>SUM(F18:F21)</f>
        <v>641928.63</v>
      </c>
      <c r="G17" s="54">
        <f>SUM(G18:G21)</f>
        <v>72629.440000000002</v>
      </c>
      <c r="H17" s="55">
        <f>SUM(H18:H21)</f>
        <v>72629.440000000002</v>
      </c>
      <c r="I17" s="56">
        <f t="shared" si="0"/>
        <v>110.26021659025689</v>
      </c>
      <c r="J17" s="57">
        <f t="shared" si="0"/>
        <v>11.314254670336171</v>
      </c>
      <c r="K17" s="58">
        <f t="shared" si="0"/>
        <v>100</v>
      </c>
    </row>
    <row r="18" spans="1:11" s="47" customFormat="1" x14ac:dyDescent="0.2">
      <c r="A18" s="38"/>
      <c r="B18" s="48">
        <v>141</v>
      </c>
      <c r="C18" s="48">
        <v>304</v>
      </c>
      <c r="D18" s="40" t="s">
        <v>38</v>
      </c>
      <c r="E18" s="41"/>
      <c r="F18" s="42"/>
      <c r="G18" s="42"/>
      <c r="H18" s="43"/>
      <c r="I18" s="44" t="e">
        <f t="shared" si="0"/>
        <v>#DIV/0!</v>
      </c>
      <c r="J18" s="45" t="e">
        <f t="shared" si="0"/>
        <v>#DIV/0!</v>
      </c>
      <c r="K18" s="46" t="e">
        <f t="shared" si="0"/>
        <v>#DIV/0!</v>
      </c>
    </row>
    <row r="19" spans="1:11" s="47" customFormat="1" x14ac:dyDescent="0.2">
      <c r="A19" s="38"/>
      <c r="B19" s="48">
        <v>141</v>
      </c>
      <c r="C19" s="48">
        <v>311</v>
      </c>
      <c r="D19" s="40" t="s">
        <v>39</v>
      </c>
      <c r="E19" s="41"/>
      <c r="F19" s="42"/>
      <c r="G19" s="42"/>
      <c r="H19" s="43"/>
      <c r="I19" s="44" t="e">
        <f t="shared" si="0"/>
        <v>#DIV/0!</v>
      </c>
      <c r="J19" s="45" t="e">
        <f t="shared" si="0"/>
        <v>#DIV/0!</v>
      </c>
      <c r="K19" s="46" t="e">
        <f t="shared" si="0"/>
        <v>#DIV/0!</v>
      </c>
    </row>
    <row r="20" spans="1:11" s="47" customFormat="1" x14ac:dyDescent="0.2">
      <c r="A20" s="38"/>
      <c r="B20" s="48">
        <v>144</v>
      </c>
      <c r="C20" s="48">
        <v>306</v>
      </c>
      <c r="D20" s="40" t="s">
        <v>40</v>
      </c>
      <c r="E20" s="41">
        <f>+'[1]I. del - Pogodba'!F20</f>
        <v>582194.24</v>
      </c>
      <c r="F20" s="42">
        <f>+'[2]za obrazec mz'!D21</f>
        <v>641928.63</v>
      </c>
      <c r="G20" s="42">
        <f>+'[2]za obrazec mz'!E21</f>
        <v>72629.440000000002</v>
      </c>
      <c r="H20" s="43">
        <f>+'[2]za obrazec mz'!F21</f>
        <v>72629.440000000002</v>
      </c>
      <c r="I20" s="44">
        <f t="shared" si="0"/>
        <v>110.26021659025689</v>
      </c>
      <c r="J20" s="45">
        <f t="shared" si="0"/>
        <v>11.314254670336171</v>
      </c>
      <c r="K20" s="46">
        <f t="shared" si="0"/>
        <v>100</v>
      </c>
    </row>
    <row r="21" spans="1:11" s="47" customFormat="1" x14ac:dyDescent="0.2">
      <c r="A21" s="38"/>
      <c r="B21" s="48">
        <v>147</v>
      </c>
      <c r="C21" s="48">
        <v>307</v>
      </c>
      <c r="D21" s="40" t="s">
        <v>41</v>
      </c>
      <c r="E21" s="41"/>
      <c r="F21" s="42"/>
      <c r="G21" s="42"/>
      <c r="H21" s="43"/>
      <c r="I21" s="44" t="e">
        <f t="shared" si="0"/>
        <v>#DIV/0!</v>
      </c>
      <c r="J21" s="45" t="e">
        <f t="shared" si="0"/>
        <v>#DIV/0!</v>
      </c>
      <c r="K21" s="46" t="e">
        <f t="shared" si="0"/>
        <v>#DIV/0!</v>
      </c>
    </row>
    <row r="22" spans="1:11" s="37" customFormat="1" ht="15.75" x14ac:dyDescent="0.25">
      <c r="A22" s="49" t="s">
        <v>42</v>
      </c>
      <c r="B22" s="50"/>
      <c r="C22" s="51">
        <v>4</v>
      </c>
      <c r="D22" s="52" t="s">
        <v>43</v>
      </c>
      <c r="E22" s="53">
        <f>E23</f>
        <v>17831.89</v>
      </c>
      <c r="F22" s="54">
        <f>F23</f>
        <v>19115.52</v>
      </c>
      <c r="G22" s="54">
        <f>G23</f>
        <v>15806.800000000001</v>
      </c>
      <c r="H22" s="55">
        <f>H23</f>
        <v>15806.800000000001</v>
      </c>
      <c r="I22" s="56">
        <f t="shared" si="0"/>
        <v>107.19850784184963</v>
      </c>
      <c r="J22" s="57">
        <f t="shared" si="0"/>
        <v>82.690923396276958</v>
      </c>
      <c r="K22" s="58">
        <f t="shared" si="0"/>
        <v>100</v>
      </c>
    </row>
    <row r="23" spans="1:11" x14ac:dyDescent="0.2">
      <c r="A23" s="64"/>
      <c r="B23" s="65">
        <v>701</v>
      </c>
      <c r="C23" s="65">
        <v>308</v>
      </c>
      <c r="D23" s="66" t="s">
        <v>44</v>
      </c>
      <c r="E23" s="41">
        <f>+'[1]I. del - Pogodba'!F23</f>
        <v>17831.89</v>
      </c>
      <c r="F23" s="42">
        <f>+'[2]za obrazec mz'!D24</f>
        <v>19115.52</v>
      </c>
      <c r="G23" s="42">
        <f>+'[2]za obrazec mz'!E24</f>
        <v>15806.800000000001</v>
      </c>
      <c r="H23" s="43">
        <f>+'[2]za obrazec mz'!F24</f>
        <v>15806.800000000001</v>
      </c>
      <c r="I23" s="67">
        <f t="shared" si="0"/>
        <v>107.19850784184963</v>
      </c>
      <c r="J23" s="68">
        <f t="shared" si="0"/>
        <v>82.690923396276958</v>
      </c>
      <c r="K23" s="69">
        <f t="shared" si="0"/>
        <v>100</v>
      </c>
    </row>
    <row r="24" spans="1:11" s="37" customFormat="1" ht="15.75" x14ac:dyDescent="0.25">
      <c r="A24" s="49" t="s">
        <v>42</v>
      </c>
      <c r="B24" s="50"/>
      <c r="C24" s="51">
        <v>5</v>
      </c>
      <c r="D24" s="52" t="s">
        <v>45</v>
      </c>
      <c r="E24" s="53">
        <f>E25</f>
        <v>1257.56</v>
      </c>
      <c r="F24" s="54">
        <f>F25</f>
        <v>0</v>
      </c>
      <c r="G24" s="54">
        <f>G25</f>
        <v>0</v>
      </c>
      <c r="H24" s="55">
        <f>H25</f>
        <v>0</v>
      </c>
      <c r="I24" s="56">
        <f t="shared" si="0"/>
        <v>0</v>
      </c>
      <c r="J24" s="57" t="e">
        <f t="shared" si="0"/>
        <v>#DIV/0!</v>
      </c>
      <c r="K24" s="58" t="e">
        <f t="shared" si="0"/>
        <v>#DIV/0!</v>
      </c>
    </row>
    <row r="25" spans="1:11" s="47" customFormat="1" x14ac:dyDescent="0.2">
      <c r="A25" s="38"/>
      <c r="B25" s="48">
        <v>701</v>
      </c>
      <c r="C25" s="48">
        <v>309</v>
      </c>
      <c r="D25" s="70" t="s">
        <v>46</v>
      </c>
      <c r="E25" s="41">
        <f>+'[1]I. del - Pogodba'!F25</f>
        <v>1257.56</v>
      </c>
      <c r="F25" s="42"/>
      <c r="G25" s="42"/>
      <c r="H25" s="43"/>
      <c r="I25" s="44">
        <f t="shared" si="0"/>
        <v>0</v>
      </c>
      <c r="J25" s="45" t="e">
        <f t="shared" si="0"/>
        <v>#DIV/0!</v>
      </c>
      <c r="K25" s="46" t="e">
        <f t="shared" si="0"/>
        <v>#DIV/0!</v>
      </c>
    </row>
    <row r="26" spans="1:11" s="37" customFormat="1" ht="15.75" x14ac:dyDescent="0.25">
      <c r="A26" s="49" t="s">
        <v>42</v>
      </c>
      <c r="B26" s="50"/>
      <c r="C26" s="51">
        <v>6</v>
      </c>
      <c r="D26" s="52" t="s">
        <v>47</v>
      </c>
      <c r="E26" s="53">
        <f>E27</f>
        <v>105830.23</v>
      </c>
      <c r="F26" s="54">
        <f>F27</f>
        <v>150901.89000000001</v>
      </c>
      <c r="G26" s="54">
        <f>G27</f>
        <v>248451.65000000002</v>
      </c>
      <c r="H26" s="55">
        <f>H27</f>
        <v>248451.65000000002</v>
      </c>
      <c r="I26" s="56">
        <f t="shared" si="0"/>
        <v>142.58864409535917</v>
      </c>
      <c r="J26" s="57">
        <f t="shared" si="0"/>
        <v>164.64449186156648</v>
      </c>
      <c r="K26" s="58">
        <f t="shared" si="0"/>
        <v>100</v>
      </c>
    </row>
    <row r="27" spans="1:11" s="47" customFormat="1" x14ac:dyDescent="0.2">
      <c r="A27" s="38"/>
      <c r="B27" s="48">
        <v>701</v>
      </c>
      <c r="C27" s="48">
        <v>310</v>
      </c>
      <c r="D27" s="70" t="s">
        <v>47</v>
      </c>
      <c r="E27" s="41">
        <f>+'[1]I. del - Pogodba'!F27</f>
        <v>105830.23</v>
      </c>
      <c r="F27" s="42">
        <f>+'[2]za obrazec mz'!D28</f>
        <v>150901.89000000001</v>
      </c>
      <c r="G27" s="42">
        <f>+'[2]za obrazec mz'!E28</f>
        <v>248451.65000000002</v>
      </c>
      <c r="H27" s="43">
        <f>+'[2]za obrazec mz'!F28</f>
        <v>248451.65000000002</v>
      </c>
      <c r="I27" s="44">
        <f t="shared" si="0"/>
        <v>142.58864409535917</v>
      </c>
      <c r="J27" s="45">
        <f t="shared" si="0"/>
        <v>164.64449186156648</v>
      </c>
      <c r="K27" s="46">
        <f t="shared" si="0"/>
        <v>100</v>
      </c>
    </row>
    <row r="28" spans="1:11" s="37" customFormat="1" ht="15.75" x14ac:dyDescent="0.25">
      <c r="A28" s="49" t="s">
        <v>48</v>
      </c>
      <c r="B28" s="50"/>
      <c r="C28" s="51">
        <v>7</v>
      </c>
      <c r="D28" s="52" t="s">
        <v>49</v>
      </c>
      <c r="E28" s="53">
        <f>SUM(E29:E35)</f>
        <v>3332289.44</v>
      </c>
      <c r="F28" s="54">
        <f>SUM(F29:F35)</f>
        <v>3964744.5</v>
      </c>
      <c r="G28" s="54">
        <f>SUM(G29:G35)</f>
        <v>3816031.6940000001</v>
      </c>
      <c r="H28" s="55">
        <f>SUM(H29:H35)</f>
        <v>3861831.2208737601</v>
      </c>
      <c r="I28" s="56">
        <f t="shared" si="0"/>
        <v>118.9795956019955</v>
      </c>
      <c r="J28" s="57">
        <f t="shared" si="0"/>
        <v>96.249120063096129</v>
      </c>
      <c r="K28" s="58">
        <f t="shared" si="0"/>
        <v>101.2001872768974</v>
      </c>
    </row>
    <row r="29" spans="1:11" s="47" customFormat="1" x14ac:dyDescent="0.2">
      <c r="A29" s="38"/>
      <c r="B29" s="48">
        <v>301</v>
      </c>
      <c r="C29" s="71" t="s">
        <v>50</v>
      </c>
      <c r="D29" s="40" t="s">
        <v>51</v>
      </c>
      <c r="E29" s="41"/>
      <c r="F29" s="42"/>
      <c r="G29" s="42"/>
      <c r="H29" s="43"/>
      <c r="I29" s="44" t="e">
        <f t="shared" si="0"/>
        <v>#DIV/0!</v>
      </c>
      <c r="J29" s="45" t="e">
        <f t="shared" si="0"/>
        <v>#DIV/0!</v>
      </c>
      <c r="K29" s="46" t="e">
        <f t="shared" si="0"/>
        <v>#DIV/0!</v>
      </c>
    </row>
    <row r="30" spans="1:11" s="47" customFormat="1" x14ac:dyDescent="0.2">
      <c r="A30" s="38"/>
      <c r="B30" s="48">
        <v>302</v>
      </c>
      <c r="C30" s="71" t="s">
        <v>52</v>
      </c>
      <c r="D30" s="40" t="s">
        <v>53</v>
      </c>
      <c r="E30" s="41"/>
      <c r="F30" s="42"/>
      <c r="G30" s="42"/>
      <c r="H30" s="43"/>
      <c r="I30" s="44" t="e">
        <f t="shared" si="0"/>
        <v>#DIV/0!</v>
      </c>
      <c r="J30" s="45" t="e">
        <f t="shared" si="0"/>
        <v>#DIV/0!</v>
      </c>
      <c r="K30" s="46" t="e">
        <f t="shared" si="0"/>
        <v>#DIV/0!</v>
      </c>
    </row>
    <row r="31" spans="1:11" s="47" customFormat="1" x14ac:dyDescent="0.2">
      <c r="A31" s="38"/>
      <c r="B31" s="48">
        <v>306</v>
      </c>
      <c r="C31" s="71" t="s">
        <v>54</v>
      </c>
      <c r="D31" s="40" t="s">
        <v>55</v>
      </c>
      <c r="E31" s="41">
        <f>+'[1]I. del - Pogodba'!F31</f>
        <v>364074.2</v>
      </c>
      <c r="F31" s="42">
        <f>+'[2]za obrazec mz'!D32</f>
        <v>390541.85</v>
      </c>
      <c r="G31" s="42">
        <f>+'[2]za obrazec mz'!E32</f>
        <v>343502.26800000004</v>
      </c>
      <c r="H31" s="43">
        <f>+'[2]za obrazec mz'!F32</f>
        <v>389301.79487376002</v>
      </c>
      <c r="I31" s="44">
        <f t="shared" si="0"/>
        <v>107.26985048652169</v>
      </c>
      <c r="J31" s="45">
        <f t="shared" si="0"/>
        <v>87.955303125644562</v>
      </c>
      <c r="K31" s="46">
        <f t="shared" si="0"/>
        <v>113.33310756299286</v>
      </c>
    </row>
    <row r="32" spans="1:11" s="47" customFormat="1" x14ac:dyDescent="0.2">
      <c r="A32" s="38"/>
      <c r="B32" s="48">
        <v>327</v>
      </c>
      <c r="C32" s="71" t="s">
        <v>56</v>
      </c>
      <c r="D32" s="40" t="s">
        <v>57</v>
      </c>
      <c r="E32" s="41"/>
      <c r="F32" s="42"/>
      <c r="G32" s="42"/>
      <c r="H32" s="43"/>
      <c r="I32" s="44" t="e">
        <f t="shared" si="0"/>
        <v>#DIV/0!</v>
      </c>
      <c r="J32" s="45" t="e">
        <f t="shared" si="0"/>
        <v>#DIV/0!</v>
      </c>
      <c r="K32" s="46" t="e">
        <f t="shared" si="0"/>
        <v>#DIV/0!</v>
      </c>
    </row>
    <row r="33" spans="1:11" s="47" customFormat="1" x14ac:dyDescent="0.2">
      <c r="A33" s="38"/>
      <c r="B33" s="48">
        <v>327</v>
      </c>
      <c r="C33" s="71" t="s">
        <v>58</v>
      </c>
      <c r="D33" s="62" t="s">
        <v>59</v>
      </c>
      <c r="E33" s="41"/>
      <c r="F33" s="42"/>
      <c r="G33" s="42"/>
      <c r="H33" s="43"/>
      <c r="I33" s="44" t="e">
        <f t="shared" si="0"/>
        <v>#DIV/0!</v>
      </c>
      <c r="J33" s="45" t="e">
        <f t="shared" si="0"/>
        <v>#DIV/0!</v>
      </c>
      <c r="K33" s="46" t="e">
        <f t="shared" si="0"/>
        <v>#DIV/0!</v>
      </c>
    </row>
    <row r="34" spans="1:11" s="47" customFormat="1" x14ac:dyDescent="0.2">
      <c r="A34" s="38"/>
      <c r="B34" s="48">
        <v>338</v>
      </c>
      <c r="C34" s="71" t="s">
        <v>60</v>
      </c>
      <c r="D34" s="62" t="s">
        <v>61</v>
      </c>
      <c r="E34" s="41">
        <f>+'[1]I. del - Pogodba'!F34</f>
        <v>2968215.2399999998</v>
      </c>
      <c r="F34" s="42">
        <f>+'[2]za obrazec mz'!D35</f>
        <v>3574202.65</v>
      </c>
      <c r="G34" s="42">
        <f>+'[2]za obrazec mz'!E35</f>
        <v>3472529.426</v>
      </c>
      <c r="H34" s="43">
        <f>+'[2]za obrazec mz'!F35</f>
        <v>3472529.426</v>
      </c>
      <c r="I34" s="44">
        <f t="shared" si="0"/>
        <v>120.41588500165507</v>
      </c>
      <c r="J34" s="45">
        <f t="shared" si="0"/>
        <v>97.155359279922195</v>
      </c>
      <c r="K34" s="46">
        <f t="shared" si="0"/>
        <v>100</v>
      </c>
    </row>
    <row r="35" spans="1:11" s="47" customFormat="1" x14ac:dyDescent="0.2">
      <c r="A35" s="38"/>
      <c r="B35" s="48">
        <v>346</v>
      </c>
      <c r="C35" s="72" t="s">
        <v>62</v>
      </c>
      <c r="D35" s="40" t="s">
        <v>63</v>
      </c>
      <c r="E35" s="41"/>
      <c r="F35" s="42"/>
      <c r="G35" s="42"/>
      <c r="H35" s="43"/>
      <c r="I35" s="44" t="e">
        <f t="shared" si="0"/>
        <v>#DIV/0!</v>
      </c>
      <c r="J35" s="45" t="e">
        <f t="shared" si="0"/>
        <v>#DIV/0!</v>
      </c>
      <c r="K35" s="46" t="e">
        <f t="shared" si="0"/>
        <v>#DIV/0!</v>
      </c>
    </row>
    <row r="36" spans="1:11" s="37" customFormat="1" ht="15.75" x14ac:dyDescent="0.25">
      <c r="A36" s="73" t="s">
        <v>64</v>
      </c>
      <c r="B36" s="50"/>
      <c r="C36" s="51">
        <v>8</v>
      </c>
      <c r="D36" s="52" t="s">
        <v>65</v>
      </c>
      <c r="E36" s="53">
        <f>E37</f>
        <v>0</v>
      </c>
      <c r="F36" s="54">
        <f>F37</f>
        <v>0</v>
      </c>
      <c r="G36" s="54">
        <f>G37</f>
        <v>0</v>
      </c>
      <c r="H36" s="55">
        <f>H37</f>
        <v>0</v>
      </c>
      <c r="I36" s="56" t="e">
        <f t="shared" si="0"/>
        <v>#DIV/0!</v>
      </c>
      <c r="J36" s="57" t="e">
        <f t="shared" si="0"/>
        <v>#DIV/0!</v>
      </c>
      <c r="K36" s="58" t="e">
        <f t="shared" si="0"/>
        <v>#DIV/0!</v>
      </c>
    </row>
    <row r="37" spans="1:11" s="47" customFormat="1" x14ac:dyDescent="0.2">
      <c r="A37" s="74"/>
      <c r="B37" s="39" t="s">
        <v>66</v>
      </c>
      <c r="C37" s="39" t="s">
        <v>34</v>
      </c>
      <c r="D37" s="40" t="s">
        <v>65</v>
      </c>
      <c r="E37" s="41"/>
      <c r="F37" s="42"/>
      <c r="G37" s="42"/>
      <c r="H37" s="43"/>
      <c r="I37" s="44" t="e">
        <f t="shared" si="0"/>
        <v>#DIV/0!</v>
      </c>
      <c r="J37" s="45" t="e">
        <f t="shared" si="0"/>
        <v>#DIV/0!</v>
      </c>
      <c r="K37" s="46" t="e">
        <f t="shared" si="0"/>
        <v>#DIV/0!</v>
      </c>
    </row>
    <row r="38" spans="1:11" s="37" customFormat="1" ht="15.75" x14ac:dyDescent="0.25">
      <c r="A38" s="49" t="s">
        <v>67</v>
      </c>
      <c r="B38" s="50"/>
      <c r="C38" s="51">
        <v>9</v>
      </c>
      <c r="D38" s="52" t="s">
        <v>68</v>
      </c>
      <c r="E38" s="53">
        <f>SUM(E39:E41)</f>
        <v>51100.36</v>
      </c>
      <c r="F38" s="54">
        <f>SUM(F39:F41)</f>
        <v>60019.44</v>
      </c>
      <c r="G38" s="54">
        <f>SUM(G39:G41)</f>
        <v>122926.925</v>
      </c>
      <c r="H38" s="55">
        <f>SUM(H39:H41)</f>
        <v>122926.925</v>
      </c>
      <c r="I38" s="56">
        <f t="shared" si="0"/>
        <v>117.4540453335358</v>
      </c>
      <c r="J38" s="57">
        <f t="shared" si="0"/>
        <v>204.81184929416202</v>
      </c>
      <c r="K38" s="58">
        <f t="shared" si="0"/>
        <v>100</v>
      </c>
    </row>
    <row r="39" spans="1:11" s="47" customFormat="1" x14ac:dyDescent="0.2">
      <c r="A39" s="38"/>
      <c r="B39" s="48">
        <v>513</v>
      </c>
      <c r="C39" s="48">
        <v>150</v>
      </c>
      <c r="D39" s="40" t="s">
        <v>69</v>
      </c>
      <c r="E39" s="41">
        <f>+'[1]I. del - Pogodba'!F39</f>
        <v>51100.36</v>
      </c>
      <c r="F39" s="42">
        <f>+'[2]za obrazec mz'!D40</f>
        <v>60019.44</v>
      </c>
      <c r="G39" s="42">
        <f>+'[2]za obrazec mz'!E40</f>
        <v>122926.925</v>
      </c>
      <c r="H39" s="43">
        <f>+'[2]za obrazec mz'!F40</f>
        <v>122926.925</v>
      </c>
      <c r="I39" s="44">
        <f t="shared" si="0"/>
        <v>117.4540453335358</v>
      </c>
      <c r="J39" s="45">
        <f t="shared" si="0"/>
        <v>204.81184929416202</v>
      </c>
      <c r="K39" s="46">
        <f t="shared" si="0"/>
        <v>100</v>
      </c>
    </row>
    <row r="40" spans="1:11" s="47" customFormat="1" x14ac:dyDescent="0.2">
      <c r="A40" s="38"/>
      <c r="B40" s="48">
        <v>513</v>
      </c>
      <c r="C40" s="48">
        <v>151</v>
      </c>
      <c r="D40" s="40" t="s">
        <v>70</v>
      </c>
      <c r="E40" s="41"/>
      <c r="F40" s="42"/>
      <c r="G40" s="42"/>
      <c r="H40" s="43"/>
      <c r="I40" s="44" t="e">
        <f t="shared" si="0"/>
        <v>#DIV/0!</v>
      </c>
      <c r="J40" s="45" t="e">
        <f t="shared" si="0"/>
        <v>#DIV/0!</v>
      </c>
      <c r="K40" s="46" t="e">
        <f t="shared" si="0"/>
        <v>#DIV/0!</v>
      </c>
    </row>
    <row r="41" spans="1:11" s="47" customFormat="1" x14ac:dyDescent="0.2">
      <c r="A41" s="38"/>
      <c r="B41" s="48">
        <v>513</v>
      </c>
      <c r="C41" s="48">
        <v>153</v>
      </c>
      <c r="D41" s="40" t="s">
        <v>71</v>
      </c>
      <c r="E41" s="41"/>
      <c r="F41" s="42"/>
      <c r="G41" s="42"/>
      <c r="H41" s="43"/>
      <c r="I41" s="44" t="e">
        <f t="shared" si="0"/>
        <v>#DIV/0!</v>
      </c>
      <c r="J41" s="45" t="e">
        <f t="shared" si="0"/>
        <v>#DIV/0!</v>
      </c>
      <c r="K41" s="46" t="e">
        <f t="shared" si="0"/>
        <v>#DIV/0!</v>
      </c>
    </row>
    <row r="42" spans="1:11" s="37" customFormat="1" ht="15.75" x14ac:dyDescent="0.25">
      <c r="A42" s="49" t="s">
        <v>72</v>
      </c>
      <c r="B42" s="50"/>
      <c r="C42" s="51">
        <v>10</v>
      </c>
      <c r="D42" s="52" t="s">
        <v>73</v>
      </c>
      <c r="E42" s="53">
        <f>E43</f>
        <v>0</v>
      </c>
      <c r="F42" s="54">
        <f>F43</f>
        <v>0</v>
      </c>
      <c r="G42" s="54">
        <f>G43</f>
        <v>0</v>
      </c>
      <c r="H42" s="55">
        <f>H43</f>
        <v>0</v>
      </c>
      <c r="I42" s="56" t="e">
        <f t="shared" si="0"/>
        <v>#DIV/0!</v>
      </c>
      <c r="J42" s="57" t="e">
        <f t="shared" si="0"/>
        <v>#DIV/0!</v>
      </c>
      <c r="K42" s="58" t="e">
        <f t="shared" si="0"/>
        <v>#DIV/0!</v>
      </c>
    </row>
    <row r="43" spans="1:11" s="47" customFormat="1" x14ac:dyDescent="0.2">
      <c r="A43" s="38"/>
      <c r="B43" s="48">
        <v>743</v>
      </c>
      <c r="C43" s="39" t="s">
        <v>74</v>
      </c>
      <c r="D43" s="40" t="s">
        <v>75</v>
      </c>
      <c r="E43" s="41"/>
      <c r="F43" s="42"/>
      <c r="G43" s="42"/>
      <c r="H43" s="43"/>
      <c r="I43" s="44" t="e">
        <f t="shared" si="0"/>
        <v>#DIV/0!</v>
      </c>
      <c r="J43" s="45" t="e">
        <f t="shared" si="0"/>
        <v>#DIV/0!</v>
      </c>
      <c r="K43" s="46" t="e">
        <f t="shared" si="0"/>
        <v>#DIV/0!</v>
      </c>
    </row>
    <row r="44" spans="1:11" s="37" customFormat="1" ht="47.25" x14ac:dyDescent="0.25">
      <c r="A44" s="49" t="s">
        <v>76</v>
      </c>
      <c r="B44" s="50"/>
      <c r="C44" s="51">
        <v>11</v>
      </c>
      <c r="D44" s="52" t="s">
        <v>77</v>
      </c>
      <c r="E44" s="53">
        <f>E45</f>
        <v>21252373.660000004</v>
      </c>
      <c r="F44" s="54">
        <f>F45</f>
        <v>23166975.920000006</v>
      </c>
      <c r="G44" s="54">
        <f>G45</f>
        <v>23411975.584236346</v>
      </c>
      <c r="H44" s="55">
        <f>H45</f>
        <v>23382598.762499616</v>
      </c>
      <c r="I44" s="56">
        <f t="shared" si="0"/>
        <v>109.0088866807549</v>
      </c>
      <c r="J44" s="57">
        <f t="shared" si="0"/>
        <v>101.05753839034655</v>
      </c>
      <c r="K44" s="58">
        <f t="shared" si="0"/>
        <v>99.874522243409004</v>
      </c>
    </row>
    <row r="45" spans="1:11" s="47" customFormat="1" x14ac:dyDescent="0.2">
      <c r="A45" s="38"/>
      <c r="B45" s="39" t="s">
        <v>78</v>
      </c>
      <c r="C45" s="72" t="s">
        <v>79</v>
      </c>
      <c r="D45" s="40" t="s">
        <v>80</v>
      </c>
      <c r="E45" s="41">
        <f>+'[1]I. del - Pogodba'!F45</f>
        <v>21252373.660000004</v>
      </c>
      <c r="F45" s="42">
        <f>+'[2]za obrazec mz'!D46</f>
        <v>23166975.920000006</v>
      </c>
      <c r="G45" s="42">
        <f>+'[2]za obrazec mz'!E46</f>
        <v>23411975.584236346</v>
      </c>
      <c r="H45" s="43">
        <f>+'[2]za obrazec mz'!F46</f>
        <v>23382598.762499616</v>
      </c>
      <c r="I45" s="44">
        <f t="shared" si="0"/>
        <v>109.0088866807549</v>
      </c>
      <c r="J45" s="45">
        <f t="shared" si="0"/>
        <v>101.05753839034655</v>
      </c>
      <c r="K45" s="46">
        <f t="shared" si="0"/>
        <v>99.874522243409004</v>
      </c>
    </row>
    <row r="46" spans="1:11" s="37" customFormat="1" ht="15.75" x14ac:dyDescent="0.25">
      <c r="A46" s="49" t="s">
        <v>76</v>
      </c>
      <c r="B46" s="50"/>
      <c r="C46" s="51">
        <v>12</v>
      </c>
      <c r="D46" s="52" t="s">
        <v>81</v>
      </c>
      <c r="E46" s="53">
        <f>SUM(E47:E52)</f>
        <v>5864480.8700000001</v>
      </c>
      <c r="F46" s="54">
        <f>SUM(F47:F52)</f>
        <v>5965506.7200000007</v>
      </c>
      <c r="G46" s="54">
        <f>SUM(G47:G52)</f>
        <v>6723597.9121904504</v>
      </c>
      <c r="H46" s="55">
        <f>SUM(H47:H52)</f>
        <v>6723597.9121904504</v>
      </c>
      <c r="I46" s="56">
        <f t="shared" si="0"/>
        <v>101.72267336597179</v>
      </c>
      <c r="J46" s="57">
        <f t="shared" si="0"/>
        <v>112.70790944965108</v>
      </c>
      <c r="K46" s="58">
        <f t="shared" si="0"/>
        <v>100</v>
      </c>
    </row>
    <row r="47" spans="1:11" s="47" customFormat="1" x14ac:dyDescent="0.2">
      <c r="A47" s="38"/>
      <c r="B47" s="48">
        <v>231</v>
      </c>
      <c r="C47" s="48">
        <v>211</v>
      </c>
      <c r="D47" s="40" t="s">
        <v>82</v>
      </c>
      <c r="E47" s="41">
        <f>+'[1]I. del - Pogodba'!F47</f>
        <v>28427.439999999999</v>
      </c>
      <c r="F47" s="42">
        <f>+'[2]za obrazec mz'!D48</f>
        <v>30435.47</v>
      </c>
      <c r="G47" s="42">
        <f>+'[2]za obrazec mz'!E48</f>
        <v>34284.333599999998</v>
      </c>
      <c r="H47" s="43">
        <f>+'[2]za obrazec mz'!F48</f>
        <v>34284.333599999998</v>
      </c>
      <c r="I47" s="44">
        <f t="shared" si="0"/>
        <v>107.06370323884249</v>
      </c>
      <c r="J47" s="45">
        <f t="shared" si="0"/>
        <v>112.64598049578336</v>
      </c>
      <c r="K47" s="46">
        <f t="shared" si="0"/>
        <v>100</v>
      </c>
    </row>
    <row r="48" spans="1:11" s="47" customFormat="1" x14ac:dyDescent="0.2">
      <c r="A48" s="38"/>
      <c r="B48" s="48">
        <v>231</v>
      </c>
      <c r="C48" s="48">
        <v>244</v>
      </c>
      <c r="D48" s="40" t="s">
        <v>83</v>
      </c>
      <c r="E48" s="41">
        <f>+'[1]I. del - Pogodba'!F48</f>
        <v>1834525.03</v>
      </c>
      <c r="F48" s="42">
        <f>+'[2]za obrazec mz'!D49</f>
        <v>1834525.03</v>
      </c>
      <c r="G48" s="42">
        <f>+'[2]za obrazec mz'!E49</f>
        <v>2160898.4400148569</v>
      </c>
      <c r="H48" s="43">
        <f>+'[2]za obrazec mz'!F49</f>
        <v>2160898.4400148569</v>
      </c>
      <c r="I48" s="44">
        <f t="shared" si="0"/>
        <v>100</v>
      </c>
      <c r="J48" s="45">
        <f t="shared" si="0"/>
        <v>117.79062180551752</v>
      </c>
      <c r="K48" s="46">
        <f t="shared" si="0"/>
        <v>100</v>
      </c>
    </row>
    <row r="49" spans="1:11" s="47" customFormat="1" x14ac:dyDescent="0.2">
      <c r="A49" s="38"/>
      <c r="B49" s="48">
        <v>231</v>
      </c>
      <c r="C49" s="48">
        <v>245</v>
      </c>
      <c r="D49" s="40" t="s">
        <v>84</v>
      </c>
      <c r="E49" s="41">
        <f>+'[1]I. del - Pogodba'!F49</f>
        <v>2278618.62</v>
      </c>
      <c r="F49" s="42">
        <f>+'[2]za obrazec mz'!D50</f>
        <v>2278618.62</v>
      </c>
      <c r="G49" s="42">
        <f>+'[2]za obrazec mz'!E50</f>
        <v>2361309.5023755939</v>
      </c>
      <c r="H49" s="43">
        <f>+'[2]za obrazec mz'!F50</f>
        <v>2361309.5023755939</v>
      </c>
      <c r="I49" s="44">
        <f t="shared" si="0"/>
        <v>100</v>
      </c>
      <c r="J49" s="45">
        <f t="shared" si="0"/>
        <v>103.62899177816749</v>
      </c>
      <c r="K49" s="46">
        <f t="shared" si="0"/>
        <v>100</v>
      </c>
    </row>
    <row r="50" spans="1:11" s="47" customFormat="1" x14ac:dyDescent="0.2">
      <c r="A50" s="38"/>
      <c r="B50" s="48">
        <v>231</v>
      </c>
      <c r="C50" s="48">
        <v>246</v>
      </c>
      <c r="D50" s="40" t="s">
        <v>85</v>
      </c>
      <c r="E50" s="41">
        <f>+'[1]I. del - Pogodba'!F50</f>
        <v>548858.44999999995</v>
      </c>
      <c r="F50" s="42">
        <f>+'[2]za obrazec mz'!D51</f>
        <v>583333.07999999996</v>
      </c>
      <c r="G50" s="42">
        <f>+'[2]za obrazec mz'!E51</f>
        <v>755054.10310000007</v>
      </c>
      <c r="H50" s="43">
        <f>+'[2]za obrazec mz'!F51</f>
        <v>755054.10310000007</v>
      </c>
      <c r="I50" s="44">
        <f t="shared" si="0"/>
        <v>106.28115136061038</v>
      </c>
      <c r="J50" s="45">
        <f t="shared" si="0"/>
        <v>129.43790245874624</v>
      </c>
      <c r="K50" s="46">
        <f t="shared" si="0"/>
        <v>100</v>
      </c>
    </row>
    <row r="51" spans="1:11" s="47" customFormat="1" x14ac:dyDescent="0.2">
      <c r="A51" s="38"/>
      <c r="B51" s="48">
        <v>231</v>
      </c>
      <c r="C51" s="48">
        <v>247</v>
      </c>
      <c r="D51" s="40" t="s">
        <v>86</v>
      </c>
      <c r="E51" s="41">
        <f>+'[1]I. del - Pogodba'!F51</f>
        <v>1174051.33</v>
      </c>
      <c r="F51" s="42">
        <f>+'[2]za obrazec mz'!D52</f>
        <v>1238594.52</v>
      </c>
      <c r="G51" s="42">
        <f>+'[2]za obrazec mz'!E52</f>
        <v>1412051.5331000001</v>
      </c>
      <c r="H51" s="43">
        <f>+'[2]za obrazec mz'!F52</f>
        <v>1412051.5331000001</v>
      </c>
      <c r="I51" s="44">
        <f t="shared" si="0"/>
        <v>105.49747599195685</v>
      </c>
      <c r="J51" s="45">
        <f t="shared" si="0"/>
        <v>114.0043420424628</v>
      </c>
      <c r="K51" s="46">
        <f t="shared" si="0"/>
        <v>100</v>
      </c>
    </row>
    <row r="52" spans="1:11" s="47" customFormat="1" x14ac:dyDescent="0.2">
      <c r="A52" s="38"/>
      <c r="B52" s="48">
        <v>231</v>
      </c>
      <c r="C52" s="48">
        <v>248</v>
      </c>
      <c r="D52" s="40" t="s">
        <v>87</v>
      </c>
      <c r="E52" s="41"/>
      <c r="F52" s="42"/>
      <c r="G52" s="42"/>
      <c r="H52" s="43"/>
      <c r="I52" s="44" t="e">
        <f t="shared" si="0"/>
        <v>#DIV/0!</v>
      </c>
      <c r="J52" s="45" t="e">
        <f t="shared" si="0"/>
        <v>#DIV/0!</v>
      </c>
      <c r="K52" s="46" t="e">
        <f t="shared" si="0"/>
        <v>#DIV/0!</v>
      </c>
    </row>
    <row r="53" spans="1:11" s="37" customFormat="1" ht="15.75" x14ac:dyDescent="0.25">
      <c r="A53" s="49" t="s">
        <v>76</v>
      </c>
      <c r="B53" s="50"/>
      <c r="C53" s="51">
        <v>13</v>
      </c>
      <c r="D53" s="52" t="s">
        <v>88</v>
      </c>
      <c r="E53" s="53">
        <f>E54</f>
        <v>5012743.6500000004</v>
      </c>
      <c r="F53" s="54">
        <f>F54</f>
        <v>5557042.6400000006</v>
      </c>
      <c r="G53" s="54">
        <f>G54</f>
        <v>4906594.5500000007</v>
      </c>
      <c r="H53" s="55">
        <f>H54</f>
        <v>4906594.5500000007</v>
      </c>
      <c r="I53" s="56">
        <f t="shared" si="0"/>
        <v>110.85830491252031</v>
      </c>
      <c r="J53" s="57">
        <f t="shared" si="0"/>
        <v>88.29506750014788</v>
      </c>
      <c r="K53" s="58">
        <f t="shared" si="0"/>
        <v>100</v>
      </c>
    </row>
    <row r="54" spans="1:11" s="47" customFormat="1" x14ac:dyDescent="0.2">
      <c r="A54" s="38"/>
      <c r="B54" s="48">
        <v>216</v>
      </c>
      <c r="C54" s="48">
        <v>225</v>
      </c>
      <c r="D54" s="40" t="s">
        <v>89</v>
      </c>
      <c r="E54" s="41">
        <f>+'[1]I. del - Pogodba'!F54</f>
        <v>5012743.6500000004</v>
      </c>
      <c r="F54" s="42">
        <f>+'[2]za obrazec mz'!D55</f>
        <v>5557042.6400000006</v>
      </c>
      <c r="G54" s="42">
        <f>+'[2]za obrazec mz'!E55</f>
        <v>4906594.5500000007</v>
      </c>
      <c r="H54" s="43">
        <f>+'[2]za obrazec mz'!F55</f>
        <v>4906594.5500000007</v>
      </c>
      <c r="I54" s="44">
        <f t="shared" si="0"/>
        <v>110.85830491252031</v>
      </c>
      <c r="J54" s="45">
        <f t="shared" si="0"/>
        <v>88.29506750014788</v>
      </c>
      <c r="K54" s="46">
        <f t="shared" si="0"/>
        <v>100</v>
      </c>
    </row>
    <row r="55" spans="1:11" s="37" customFormat="1" ht="47.25" x14ac:dyDescent="0.25">
      <c r="A55" s="75" t="s">
        <v>90</v>
      </c>
      <c r="B55" s="50"/>
      <c r="C55" s="51">
        <v>14</v>
      </c>
      <c r="D55" s="52" t="s">
        <v>91</v>
      </c>
      <c r="E55" s="53">
        <f>SUM(E56:E69)</f>
        <v>5532615.2599999998</v>
      </c>
      <c r="F55" s="54">
        <f>SUM(F56:F69)</f>
        <v>7271346.8700000001</v>
      </c>
      <c r="G55" s="54">
        <f>SUM(G56:G69)</f>
        <v>3198994.4551833333</v>
      </c>
      <c r="H55" s="55">
        <f>SUM(H56:H69)</f>
        <v>3198994.4551833333</v>
      </c>
      <c r="I55" s="56">
        <f t="shared" si="0"/>
        <v>131.4269387674718</v>
      </c>
      <c r="J55" s="57">
        <f t="shared" si="0"/>
        <v>43.994524155926193</v>
      </c>
      <c r="K55" s="58">
        <f t="shared" si="0"/>
        <v>100</v>
      </c>
    </row>
    <row r="56" spans="1:11" s="47" customFormat="1" x14ac:dyDescent="0.2">
      <c r="A56" s="38"/>
      <c r="B56" s="48">
        <v>506</v>
      </c>
      <c r="C56" s="71" t="s">
        <v>92</v>
      </c>
      <c r="D56" s="63" t="s">
        <v>93</v>
      </c>
      <c r="E56" s="41">
        <f>+'[1]I. del - Pogodba'!F56</f>
        <v>116226.88</v>
      </c>
      <c r="F56" s="42">
        <f>+'[2]za obrazec mz'!D57</f>
        <v>0</v>
      </c>
      <c r="G56" s="42">
        <f>+'[2]za obrazec mz'!E57</f>
        <v>0</v>
      </c>
      <c r="H56" s="43">
        <f>+'[2]za obrazec mz'!F57</f>
        <v>0</v>
      </c>
      <c r="I56" s="44">
        <f t="shared" si="0"/>
        <v>0</v>
      </c>
      <c r="J56" s="45" t="e">
        <f t="shared" si="0"/>
        <v>#DIV/0!</v>
      </c>
      <c r="K56" s="46" t="e">
        <f t="shared" si="0"/>
        <v>#DIV/0!</v>
      </c>
    </row>
    <row r="57" spans="1:11" s="47" customFormat="1" x14ac:dyDescent="0.2">
      <c r="A57" s="38"/>
      <c r="B57" s="48">
        <v>507</v>
      </c>
      <c r="C57" s="71" t="s">
        <v>94</v>
      </c>
      <c r="D57" s="62" t="s">
        <v>95</v>
      </c>
      <c r="E57" s="41">
        <f>+'[1]I. del - Pogodba'!F57</f>
        <v>286089.35000000003</v>
      </c>
      <c r="F57" s="42">
        <f>+'[2]za obrazec mz'!D58</f>
        <v>298170.8</v>
      </c>
      <c r="G57" s="42">
        <f>+'[2]za obrazec mz'!E58</f>
        <v>356382.71759999997</v>
      </c>
      <c r="H57" s="43">
        <f>+'[2]za obrazec mz'!F58</f>
        <v>356382.71759999997</v>
      </c>
      <c r="I57" s="44">
        <f t="shared" si="0"/>
        <v>104.22296390970163</v>
      </c>
      <c r="J57" s="45">
        <f t="shared" si="0"/>
        <v>119.52301083808341</v>
      </c>
      <c r="K57" s="46">
        <f t="shared" si="0"/>
        <v>100</v>
      </c>
    </row>
    <row r="58" spans="1:11" s="47" customFormat="1" x14ac:dyDescent="0.2">
      <c r="A58" s="38"/>
      <c r="B58" s="48">
        <v>510</v>
      </c>
      <c r="C58" s="71" t="s">
        <v>96</v>
      </c>
      <c r="D58" s="62" t="s">
        <v>97</v>
      </c>
      <c r="E58" s="41"/>
      <c r="F58" s="42"/>
      <c r="G58" s="42"/>
      <c r="H58" s="43"/>
      <c r="I58" s="44" t="e">
        <f t="shared" si="0"/>
        <v>#DIV/0!</v>
      </c>
      <c r="J58" s="45" t="e">
        <f t="shared" si="0"/>
        <v>#DIV/0!</v>
      </c>
      <c r="K58" s="46" t="e">
        <f t="shared" si="0"/>
        <v>#DIV/0!</v>
      </c>
    </row>
    <row r="59" spans="1:11" s="47" customFormat="1" x14ac:dyDescent="0.2">
      <c r="A59" s="38"/>
      <c r="B59" s="48">
        <v>511</v>
      </c>
      <c r="C59" s="72" t="s">
        <v>98</v>
      </c>
      <c r="D59" s="62" t="s">
        <v>99</v>
      </c>
      <c r="E59" s="41">
        <f>+'[1]I. del - Pogodba'!F59</f>
        <v>142666.14000000001</v>
      </c>
      <c r="F59" s="42">
        <f>+'[2]za obrazec mz'!D60</f>
        <v>155917.51</v>
      </c>
      <c r="G59" s="42">
        <f>+'[2]za obrazec mz'!E60</f>
        <v>200026.68</v>
      </c>
      <c r="H59" s="43">
        <f>+'[2]za obrazec mz'!F60</f>
        <v>200026.68</v>
      </c>
      <c r="I59" s="44">
        <f t="shared" si="0"/>
        <v>109.28837774681503</v>
      </c>
      <c r="J59" s="45">
        <f t="shared" si="0"/>
        <v>128.29006825468159</v>
      </c>
      <c r="K59" s="46">
        <f t="shared" si="0"/>
        <v>100</v>
      </c>
    </row>
    <row r="60" spans="1:11" s="47" customFormat="1" x14ac:dyDescent="0.2">
      <c r="A60" s="38"/>
      <c r="B60" s="48">
        <v>511</v>
      </c>
      <c r="C60" s="72" t="s">
        <v>100</v>
      </c>
      <c r="D60" s="40" t="s">
        <v>101</v>
      </c>
      <c r="E60" s="41"/>
      <c r="F60" s="42"/>
      <c r="G60" s="42"/>
      <c r="H60" s="43"/>
      <c r="I60" s="44" t="e">
        <f t="shared" si="0"/>
        <v>#DIV/0!</v>
      </c>
      <c r="J60" s="45" t="e">
        <f t="shared" si="0"/>
        <v>#DIV/0!</v>
      </c>
      <c r="K60" s="46" t="e">
        <f t="shared" si="0"/>
        <v>#DIV/0!</v>
      </c>
    </row>
    <row r="61" spans="1:11" s="47" customFormat="1" x14ac:dyDescent="0.2">
      <c r="A61" s="38"/>
      <c r="B61" s="48">
        <v>511</v>
      </c>
      <c r="C61" s="72" t="s">
        <v>102</v>
      </c>
      <c r="D61" s="40" t="s">
        <v>103</v>
      </c>
      <c r="E61" s="41">
        <f>+'[1]I. del - Pogodba'!F61</f>
        <v>155671.72999999998</v>
      </c>
      <c r="F61" s="42">
        <f>+'[2]za obrazec mz'!D62</f>
        <v>170902.11000000002</v>
      </c>
      <c r="G61" s="42">
        <f>+'[2]za obrazec mz'!E62</f>
        <v>130778.37999999999</v>
      </c>
      <c r="H61" s="43">
        <f>+'[2]za obrazec mz'!F62</f>
        <v>130778.37999999999</v>
      </c>
      <c r="I61" s="44">
        <f t="shared" si="0"/>
        <v>109.78365179085505</v>
      </c>
      <c r="J61" s="45">
        <f t="shared" si="0"/>
        <v>76.522390507642058</v>
      </c>
      <c r="K61" s="46">
        <f t="shared" si="0"/>
        <v>100</v>
      </c>
    </row>
    <row r="62" spans="1:11" s="47" customFormat="1" x14ac:dyDescent="0.2">
      <c r="A62" s="38"/>
      <c r="B62" s="48">
        <v>512</v>
      </c>
      <c r="C62" s="71" t="s">
        <v>104</v>
      </c>
      <c r="D62" s="62" t="s">
        <v>105</v>
      </c>
      <c r="E62" s="41"/>
      <c r="F62" s="42"/>
      <c r="G62" s="42"/>
      <c r="H62" s="43"/>
      <c r="I62" s="44" t="e">
        <f t="shared" si="0"/>
        <v>#DIV/0!</v>
      </c>
      <c r="J62" s="45" t="e">
        <f t="shared" si="0"/>
        <v>#DIV/0!</v>
      </c>
      <c r="K62" s="46" t="e">
        <f t="shared" si="0"/>
        <v>#DIV/0!</v>
      </c>
    </row>
    <row r="63" spans="1:11" s="47" customFormat="1" x14ac:dyDescent="0.2">
      <c r="A63" s="38"/>
      <c r="B63" s="39">
        <v>549</v>
      </c>
      <c r="C63" s="71" t="s">
        <v>106</v>
      </c>
      <c r="D63" s="62" t="s">
        <v>107</v>
      </c>
      <c r="E63" s="41"/>
      <c r="F63" s="42"/>
      <c r="G63" s="42"/>
      <c r="H63" s="43"/>
      <c r="I63" s="44" t="e">
        <f t="shared" si="0"/>
        <v>#DIV/0!</v>
      </c>
      <c r="J63" s="45" t="e">
        <f t="shared" si="0"/>
        <v>#DIV/0!</v>
      </c>
      <c r="K63" s="46" t="e">
        <f t="shared" si="0"/>
        <v>#DIV/0!</v>
      </c>
    </row>
    <row r="64" spans="1:11" s="47" customFormat="1" x14ac:dyDescent="0.2">
      <c r="A64" s="38"/>
      <c r="B64" s="48">
        <v>544</v>
      </c>
      <c r="C64" s="71" t="s">
        <v>108</v>
      </c>
      <c r="D64" s="62" t="s">
        <v>109</v>
      </c>
      <c r="E64" s="41"/>
      <c r="F64" s="42"/>
      <c r="G64" s="42"/>
      <c r="H64" s="43"/>
      <c r="I64" s="44" t="e">
        <f t="shared" si="0"/>
        <v>#DIV/0!</v>
      </c>
      <c r="J64" s="45" t="e">
        <f t="shared" si="0"/>
        <v>#DIV/0!</v>
      </c>
      <c r="K64" s="46" t="e">
        <f t="shared" si="0"/>
        <v>#DIV/0!</v>
      </c>
    </row>
    <row r="65" spans="1:11" s="47" customFormat="1" x14ac:dyDescent="0.2">
      <c r="A65" s="38"/>
      <c r="B65" s="48">
        <v>702</v>
      </c>
      <c r="C65" s="71" t="s">
        <v>110</v>
      </c>
      <c r="D65" s="62" t="s">
        <v>111</v>
      </c>
      <c r="E65" s="41"/>
      <c r="F65" s="42"/>
      <c r="G65" s="42"/>
      <c r="H65" s="43"/>
      <c r="I65" s="44" t="e">
        <f t="shared" si="0"/>
        <v>#DIV/0!</v>
      </c>
      <c r="J65" s="45" t="e">
        <f t="shared" si="0"/>
        <v>#DIV/0!</v>
      </c>
      <c r="K65" s="46" t="e">
        <f t="shared" si="0"/>
        <v>#DIV/0!</v>
      </c>
    </row>
    <row r="66" spans="1:11" s="47" customFormat="1" x14ac:dyDescent="0.2">
      <c r="A66" s="38"/>
      <c r="B66" s="76"/>
      <c r="C66" s="77"/>
      <c r="D66" s="78" t="s">
        <v>112</v>
      </c>
      <c r="E66" s="41">
        <f>+'[1]I. del - Pogodba'!F66</f>
        <v>4831961.16</v>
      </c>
      <c r="F66" s="42">
        <f>+'[2]za obrazec mz'!D67</f>
        <v>6646356.4500000002</v>
      </c>
      <c r="G66" s="42">
        <f>+'[2]za obrazec mz'!E67</f>
        <v>2511806.6775833331</v>
      </c>
      <c r="H66" s="43">
        <f>+'[2]za obrazec mz'!F67</f>
        <v>2511806.6775833331</v>
      </c>
      <c r="I66" s="44">
        <f t="shared" si="0"/>
        <v>137.54987322787173</v>
      </c>
      <c r="J66" s="45">
        <f t="shared" si="0"/>
        <v>37.792235437257247</v>
      </c>
      <c r="K66" s="46">
        <f t="shared" si="0"/>
        <v>100</v>
      </c>
    </row>
    <row r="67" spans="1:11" s="47" customFormat="1" x14ac:dyDescent="0.2">
      <c r="A67" s="38"/>
      <c r="B67" s="76"/>
      <c r="C67" s="77"/>
      <c r="D67" s="78" t="s">
        <v>113</v>
      </c>
      <c r="E67" s="41"/>
      <c r="F67" s="42"/>
      <c r="G67" s="42"/>
      <c r="H67" s="43"/>
      <c r="I67" s="44" t="e">
        <f t="shared" si="0"/>
        <v>#DIV/0!</v>
      </c>
      <c r="J67" s="45" t="e">
        <f t="shared" si="0"/>
        <v>#DIV/0!</v>
      </c>
      <c r="K67" s="46" t="e">
        <f t="shared" si="0"/>
        <v>#DIV/0!</v>
      </c>
    </row>
    <row r="68" spans="1:11" s="47" customFormat="1" ht="15.75" x14ac:dyDescent="0.2">
      <c r="A68" s="38"/>
      <c r="B68" s="76"/>
      <c r="C68" s="79"/>
      <c r="D68" s="78" t="s">
        <v>113</v>
      </c>
      <c r="E68" s="41"/>
      <c r="F68" s="42"/>
      <c r="G68" s="42"/>
      <c r="H68" s="43"/>
      <c r="I68" s="44" t="e">
        <f t="shared" si="0"/>
        <v>#DIV/0!</v>
      </c>
      <c r="J68" s="45" t="e">
        <f t="shared" si="0"/>
        <v>#DIV/0!</v>
      </c>
      <c r="K68" s="46" t="e">
        <f t="shared" si="0"/>
        <v>#DIV/0!</v>
      </c>
    </row>
    <row r="69" spans="1:11" s="47" customFormat="1" ht="15.75" x14ac:dyDescent="0.2">
      <c r="A69" s="38"/>
      <c r="B69" s="76"/>
      <c r="C69" s="79"/>
      <c r="D69" s="78"/>
      <c r="E69" s="41"/>
      <c r="F69" s="42"/>
      <c r="G69" s="42"/>
      <c r="H69" s="43"/>
      <c r="I69" s="44"/>
      <c r="J69" s="45"/>
      <c r="K69" s="46"/>
    </row>
    <row r="70" spans="1:11" s="85" customFormat="1" ht="15.75" x14ac:dyDescent="0.25">
      <c r="A70" s="49"/>
      <c r="B70" s="80"/>
      <c r="C70" s="51">
        <v>15</v>
      </c>
      <c r="D70" s="81" t="s">
        <v>114</v>
      </c>
      <c r="E70" s="82">
        <f>+'[1]I. del - Pogodba'!$F$70</f>
        <v>6813283.0299999984</v>
      </c>
      <c r="F70" s="83">
        <v>6813271.8400000017</v>
      </c>
      <c r="G70" s="83">
        <v>8515629.4600000009</v>
      </c>
      <c r="H70" s="84">
        <f>+G70</f>
        <v>8515629.4600000009</v>
      </c>
      <c r="I70" s="56">
        <f t="shared" si="0"/>
        <v>99.999835761996863</v>
      </c>
      <c r="J70" s="57">
        <f t="shared" si="0"/>
        <v>124.98590486300043</v>
      </c>
      <c r="K70" s="58">
        <f t="shared" si="0"/>
        <v>100</v>
      </c>
    </row>
    <row r="71" spans="1:11" s="47" customFormat="1" ht="15.75" x14ac:dyDescent="0.2">
      <c r="A71" s="38"/>
      <c r="B71" s="76"/>
      <c r="C71" s="79"/>
      <c r="D71" s="62"/>
      <c r="E71" s="86"/>
      <c r="F71" s="87"/>
      <c r="G71" s="87"/>
      <c r="H71" s="88"/>
      <c r="I71" s="44"/>
      <c r="J71" s="45"/>
      <c r="K71" s="46"/>
    </row>
    <row r="72" spans="1:11" s="37" customFormat="1" ht="15.75" x14ac:dyDescent="0.25">
      <c r="A72" s="49"/>
      <c r="B72" s="50"/>
      <c r="C72" s="89">
        <v>16</v>
      </c>
      <c r="D72" s="52" t="s">
        <v>115</v>
      </c>
      <c r="E72" s="53">
        <f>SUM(E70,E55,E53,E46,E44,E42,E38,E36,E28,E26,E24,E22,E17,E9,E6)</f>
        <v>115164587.58</v>
      </c>
      <c r="F72" s="54">
        <f>SUM(F70,F55,F53,F46,F44,F42,F38,F36,F28,F26,F24,F22,F17,F9,F6)</f>
        <v>132617863.59000002</v>
      </c>
      <c r="G72" s="54">
        <f>SUM(G70,G55,G53,G46,G44,G42,G38,G36,G28,G26,G24,G22,G17,G9,G6)</f>
        <v>122177860.11541012</v>
      </c>
      <c r="H72" s="55">
        <f>SUM(H70,H55,H53,H46,H44,H42,H38,H36,H28,H26,H24,H22,H17,H9,H6)</f>
        <v>122194282.82054713</v>
      </c>
      <c r="I72" s="56">
        <f>F72/E72*100</f>
        <v>115.15507186432284</v>
      </c>
      <c r="J72" s="57">
        <f t="shared" ref="J72:K72" si="1">G72/F72*100</f>
        <v>92.12775474436377</v>
      </c>
      <c r="K72" s="58">
        <f t="shared" si="1"/>
        <v>100.01344163756143</v>
      </c>
    </row>
    <row r="73" spans="1:11" s="59" customFormat="1" ht="15.75" x14ac:dyDescent="0.25">
      <c r="A73" s="90"/>
      <c r="B73" s="91"/>
      <c r="C73" s="79"/>
      <c r="D73" s="92"/>
      <c r="E73" s="93"/>
      <c r="F73" s="94"/>
      <c r="G73" s="94"/>
      <c r="H73" s="95"/>
      <c r="I73" s="96"/>
      <c r="J73" s="97"/>
      <c r="K73" s="98"/>
    </row>
    <row r="74" spans="1:11" s="37" customFormat="1" ht="15.75" x14ac:dyDescent="0.25">
      <c r="A74" s="49"/>
      <c r="B74" s="50"/>
      <c r="C74" s="99" t="s">
        <v>116</v>
      </c>
      <c r="D74" s="52" t="s">
        <v>117</v>
      </c>
      <c r="E74" s="53">
        <f>E6+E9+E17</f>
        <v>67180781.629999995</v>
      </c>
      <c r="F74" s="54">
        <f>F6+F9+F17</f>
        <v>79648938.25</v>
      </c>
      <c r="G74" s="54">
        <f>G6+G9+G17</f>
        <v>71217851.08479999</v>
      </c>
      <c r="H74" s="55">
        <f>H6+H9+H17</f>
        <v>71217851.08479999</v>
      </c>
      <c r="I74" s="56">
        <f t="shared" ref="I74:K75" si="2">F74/E74*100</f>
        <v>118.55911217090139</v>
      </c>
      <c r="J74" s="57">
        <f t="shared" si="2"/>
        <v>89.414689824568995</v>
      </c>
      <c r="K74" s="58">
        <f t="shared" si="2"/>
        <v>100</v>
      </c>
    </row>
    <row r="75" spans="1:11" s="37" customFormat="1" ht="32.25" thickBot="1" x14ac:dyDescent="0.3">
      <c r="A75" s="100"/>
      <c r="B75" s="101"/>
      <c r="C75" s="102" t="s">
        <v>118</v>
      </c>
      <c r="D75" s="103" t="s">
        <v>119</v>
      </c>
      <c r="E75" s="104">
        <f>E44+E46+E53</f>
        <v>32129598.180000007</v>
      </c>
      <c r="F75" s="105">
        <f>F44+F46+F53</f>
        <v>34689525.280000009</v>
      </c>
      <c r="G75" s="105">
        <f>G44+G46+G53</f>
        <v>35042168.046426803</v>
      </c>
      <c r="H75" s="106">
        <f>H44+H46+H53</f>
        <v>35012791.224690065</v>
      </c>
      <c r="I75" s="107">
        <f t="shared" si="2"/>
        <v>107.96750424844561</v>
      </c>
      <c r="J75" s="108">
        <f t="shared" si="2"/>
        <v>101.01656844128135</v>
      </c>
      <c r="K75" s="109">
        <f t="shared" si="2"/>
        <v>99.91616722544731</v>
      </c>
    </row>
    <row r="77" spans="1:11" s="111" customFormat="1" ht="31.5" x14ac:dyDescent="0.2">
      <c r="A77" s="110" t="s">
        <v>120</v>
      </c>
      <c r="B77" s="110"/>
      <c r="C77" s="110"/>
      <c r="F77" s="112"/>
    </row>
    <row r="78" spans="1:11" s="111" customFormat="1" x14ac:dyDescent="0.2">
      <c r="A78" s="428" t="s">
        <v>382</v>
      </c>
      <c r="B78" s="429"/>
      <c r="C78" s="429"/>
      <c r="D78" s="429"/>
      <c r="E78" s="429"/>
      <c r="F78" s="429"/>
      <c r="G78" s="429"/>
      <c r="H78" s="429"/>
      <c r="I78" s="429"/>
      <c r="J78" s="429"/>
      <c r="K78" s="430"/>
    </row>
    <row r="79" spans="1:11" s="111" customFormat="1" x14ac:dyDescent="0.2">
      <c r="A79" s="431"/>
      <c r="B79" s="432"/>
      <c r="C79" s="432"/>
      <c r="D79" s="432"/>
      <c r="E79" s="432"/>
      <c r="F79" s="432"/>
      <c r="G79" s="432"/>
      <c r="H79" s="432"/>
      <c r="I79" s="432"/>
      <c r="J79" s="432"/>
      <c r="K79" s="433"/>
    </row>
    <row r="80" spans="1:11" s="111" customFormat="1" x14ac:dyDescent="0.2">
      <c r="A80" s="431"/>
      <c r="B80" s="432"/>
      <c r="C80" s="432"/>
      <c r="D80" s="432"/>
      <c r="E80" s="432"/>
      <c r="F80" s="432"/>
      <c r="G80" s="432"/>
      <c r="H80" s="432"/>
      <c r="I80" s="432"/>
      <c r="J80" s="432"/>
      <c r="K80" s="433"/>
    </row>
    <row r="81" spans="1:11" s="111" customFormat="1" x14ac:dyDescent="0.2">
      <c r="A81" s="434"/>
      <c r="B81" s="435"/>
      <c r="C81" s="435"/>
      <c r="D81" s="435"/>
      <c r="E81" s="435"/>
      <c r="F81" s="435"/>
      <c r="G81" s="435"/>
      <c r="H81" s="435"/>
      <c r="I81" s="435"/>
      <c r="J81" s="435"/>
      <c r="K81" s="436"/>
    </row>
    <row r="82" spans="1:11" s="111" customFormat="1" x14ac:dyDescent="0.2">
      <c r="A82" s="113"/>
      <c r="B82" s="113"/>
      <c r="C82" s="113"/>
      <c r="D82" s="114"/>
      <c r="E82" s="114"/>
      <c r="F82" s="113"/>
      <c r="G82" s="115"/>
      <c r="H82" s="115"/>
      <c r="I82" s="115"/>
      <c r="J82" s="115"/>
      <c r="K82" s="115"/>
    </row>
    <row r="83" spans="1:11" s="119" customFormat="1" x14ac:dyDescent="0.2">
      <c r="A83" s="116" t="s">
        <v>121</v>
      </c>
      <c r="B83" s="116"/>
      <c r="C83" s="116"/>
      <c r="D83" s="116" t="s">
        <v>122</v>
      </c>
      <c r="E83" s="117"/>
      <c r="F83" s="117"/>
      <c r="G83" s="116" t="s">
        <v>123</v>
      </c>
      <c r="H83" s="118"/>
      <c r="I83" s="116"/>
      <c r="J83" s="116"/>
      <c r="K83" s="116"/>
    </row>
    <row r="84" spans="1:11" s="119" customFormat="1" x14ac:dyDescent="0.2">
      <c r="A84" s="114"/>
      <c r="B84" s="114"/>
      <c r="C84" s="114"/>
      <c r="D84" s="114"/>
      <c r="E84" s="114"/>
      <c r="F84" s="114"/>
      <c r="G84" s="117"/>
      <c r="H84" s="117"/>
      <c r="I84" s="117"/>
      <c r="J84" s="117"/>
      <c r="K84" s="117"/>
    </row>
    <row r="85" spans="1:11" s="119" customFormat="1" x14ac:dyDescent="0.2">
      <c r="A85" s="116" t="s">
        <v>124</v>
      </c>
      <c r="B85" s="120"/>
      <c r="C85" s="120"/>
      <c r="D85" s="116" t="s">
        <v>125</v>
      </c>
      <c r="E85" s="121"/>
      <c r="F85" s="121"/>
      <c r="G85" s="121"/>
      <c r="H85" s="121"/>
      <c r="I85" s="117"/>
      <c r="J85" s="117"/>
      <c r="K85" s="117"/>
    </row>
  </sheetData>
  <sheetProtection password="CAC1" sheet="1" selectLockedCells="1"/>
  <mergeCells count="4">
    <mergeCell ref="A1:G1"/>
    <mergeCell ref="E3:H3"/>
    <mergeCell ref="I3:K3"/>
    <mergeCell ref="A78:K81"/>
  </mergeCells>
  <printOptions horizontalCentered="1"/>
  <pageMargins left="0.19685039370078741" right="0.19685039370078741" top="0.28999999999999998" bottom="0.2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90" zoomScaleNormal="90" zoomScaleSheetLayoutView="80" workbookViewId="0">
      <selection sqref="A1:F1"/>
    </sheetView>
  </sheetViews>
  <sheetFormatPr defaultRowHeight="15" x14ac:dyDescent="0.2"/>
  <cols>
    <col min="1" max="1" width="70.42578125" style="111" customWidth="1"/>
    <col min="2" max="2" width="20.28515625" style="111" customWidth="1"/>
    <col min="3" max="3" width="19.85546875" style="111" customWidth="1"/>
    <col min="4" max="4" width="20" style="111" customWidth="1"/>
    <col min="5" max="5" width="19.85546875" style="111" customWidth="1"/>
    <col min="6" max="6" width="18.5703125" style="112" customWidth="1"/>
    <col min="7" max="7" width="18.140625" style="111" customWidth="1"/>
    <col min="8" max="8" width="16.28515625" style="111" customWidth="1"/>
    <col min="9" max="9" width="14.28515625" style="111" customWidth="1"/>
    <col min="10" max="256" width="9.140625" style="111"/>
    <col min="257" max="257" width="70.42578125" style="111" customWidth="1"/>
    <col min="258" max="258" width="20.28515625" style="111" customWidth="1"/>
    <col min="259" max="259" width="19.85546875" style="111" customWidth="1"/>
    <col min="260" max="260" width="20" style="111" customWidth="1"/>
    <col min="261" max="261" width="19.85546875" style="111" customWidth="1"/>
    <col min="262" max="262" width="18.5703125" style="111" customWidth="1"/>
    <col min="263" max="263" width="18.140625" style="111" customWidth="1"/>
    <col min="264" max="264" width="16.28515625" style="111" customWidth="1"/>
    <col min="265" max="265" width="14.28515625" style="111" customWidth="1"/>
    <col min="266" max="512" width="9.140625" style="111"/>
    <col min="513" max="513" width="70.42578125" style="111" customWidth="1"/>
    <col min="514" max="514" width="20.28515625" style="111" customWidth="1"/>
    <col min="515" max="515" width="19.85546875" style="111" customWidth="1"/>
    <col min="516" max="516" width="20" style="111" customWidth="1"/>
    <col min="517" max="517" width="19.85546875" style="111" customWidth="1"/>
    <col min="518" max="518" width="18.5703125" style="111" customWidth="1"/>
    <col min="519" max="519" width="18.140625" style="111" customWidth="1"/>
    <col min="520" max="520" width="16.28515625" style="111" customWidth="1"/>
    <col min="521" max="521" width="14.28515625" style="111" customWidth="1"/>
    <col min="522" max="768" width="9.140625" style="111"/>
    <col min="769" max="769" width="70.42578125" style="111" customWidth="1"/>
    <col min="770" max="770" width="20.28515625" style="111" customWidth="1"/>
    <col min="771" max="771" width="19.85546875" style="111" customWidth="1"/>
    <col min="772" max="772" width="20" style="111" customWidth="1"/>
    <col min="773" max="773" width="19.85546875" style="111" customWidth="1"/>
    <col min="774" max="774" width="18.5703125" style="111" customWidth="1"/>
    <col min="775" max="775" width="18.140625" style="111" customWidth="1"/>
    <col min="776" max="776" width="16.28515625" style="111" customWidth="1"/>
    <col min="777" max="777" width="14.28515625" style="111" customWidth="1"/>
    <col min="778" max="1024" width="9.140625" style="111"/>
    <col min="1025" max="1025" width="70.42578125" style="111" customWidth="1"/>
    <col min="1026" max="1026" width="20.28515625" style="111" customWidth="1"/>
    <col min="1027" max="1027" width="19.85546875" style="111" customWidth="1"/>
    <col min="1028" max="1028" width="20" style="111" customWidth="1"/>
    <col min="1029" max="1029" width="19.85546875" style="111" customWidth="1"/>
    <col min="1030" max="1030" width="18.5703125" style="111" customWidth="1"/>
    <col min="1031" max="1031" width="18.140625" style="111" customWidth="1"/>
    <col min="1032" max="1032" width="16.28515625" style="111" customWidth="1"/>
    <col min="1033" max="1033" width="14.28515625" style="111" customWidth="1"/>
    <col min="1034" max="1280" width="9.140625" style="111"/>
    <col min="1281" max="1281" width="70.42578125" style="111" customWidth="1"/>
    <col min="1282" max="1282" width="20.28515625" style="111" customWidth="1"/>
    <col min="1283" max="1283" width="19.85546875" style="111" customWidth="1"/>
    <col min="1284" max="1284" width="20" style="111" customWidth="1"/>
    <col min="1285" max="1285" width="19.85546875" style="111" customWidth="1"/>
    <col min="1286" max="1286" width="18.5703125" style="111" customWidth="1"/>
    <col min="1287" max="1287" width="18.140625" style="111" customWidth="1"/>
    <col min="1288" max="1288" width="16.28515625" style="111" customWidth="1"/>
    <col min="1289" max="1289" width="14.28515625" style="111" customWidth="1"/>
    <col min="1290" max="1536" width="9.140625" style="111"/>
    <col min="1537" max="1537" width="70.42578125" style="111" customWidth="1"/>
    <col min="1538" max="1538" width="20.28515625" style="111" customWidth="1"/>
    <col min="1539" max="1539" width="19.85546875" style="111" customWidth="1"/>
    <col min="1540" max="1540" width="20" style="111" customWidth="1"/>
    <col min="1541" max="1541" width="19.85546875" style="111" customWidth="1"/>
    <col min="1542" max="1542" width="18.5703125" style="111" customWidth="1"/>
    <col min="1543" max="1543" width="18.140625" style="111" customWidth="1"/>
    <col min="1544" max="1544" width="16.28515625" style="111" customWidth="1"/>
    <col min="1545" max="1545" width="14.28515625" style="111" customWidth="1"/>
    <col min="1546" max="1792" width="9.140625" style="111"/>
    <col min="1793" max="1793" width="70.42578125" style="111" customWidth="1"/>
    <col min="1794" max="1794" width="20.28515625" style="111" customWidth="1"/>
    <col min="1795" max="1795" width="19.85546875" style="111" customWidth="1"/>
    <col min="1796" max="1796" width="20" style="111" customWidth="1"/>
    <col min="1797" max="1797" width="19.85546875" style="111" customWidth="1"/>
    <col min="1798" max="1798" width="18.5703125" style="111" customWidth="1"/>
    <col min="1799" max="1799" width="18.140625" style="111" customWidth="1"/>
    <col min="1800" max="1800" width="16.28515625" style="111" customWidth="1"/>
    <col min="1801" max="1801" width="14.28515625" style="111" customWidth="1"/>
    <col min="1802" max="2048" width="9.140625" style="111"/>
    <col min="2049" max="2049" width="70.42578125" style="111" customWidth="1"/>
    <col min="2050" max="2050" width="20.28515625" style="111" customWidth="1"/>
    <col min="2051" max="2051" width="19.85546875" style="111" customWidth="1"/>
    <col min="2052" max="2052" width="20" style="111" customWidth="1"/>
    <col min="2053" max="2053" width="19.85546875" style="111" customWidth="1"/>
    <col min="2054" max="2054" width="18.5703125" style="111" customWidth="1"/>
    <col min="2055" max="2055" width="18.140625" style="111" customWidth="1"/>
    <col min="2056" max="2056" width="16.28515625" style="111" customWidth="1"/>
    <col min="2057" max="2057" width="14.28515625" style="111" customWidth="1"/>
    <col min="2058" max="2304" width="9.140625" style="111"/>
    <col min="2305" max="2305" width="70.42578125" style="111" customWidth="1"/>
    <col min="2306" max="2306" width="20.28515625" style="111" customWidth="1"/>
    <col min="2307" max="2307" width="19.85546875" style="111" customWidth="1"/>
    <col min="2308" max="2308" width="20" style="111" customWidth="1"/>
    <col min="2309" max="2309" width="19.85546875" style="111" customWidth="1"/>
    <col min="2310" max="2310" width="18.5703125" style="111" customWidth="1"/>
    <col min="2311" max="2311" width="18.140625" style="111" customWidth="1"/>
    <col min="2312" max="2312" width="16.28515625" style="111" customWidth="1"/>
    <col min="2313" max="2313" width="14.28515625" style="111" customWidth="1"/>
    <col min="2314" max="2560" width="9.140625" style="111"/>
    <col min="2561" max="2561" width="70.42578125" style="111" customWidth="1"/>
    <col min="2562" max="2562" width="20.28515625" style="111" customWidth="1"/>
    <col min="2563" max="2563" width="19.85546875" style="111" customWidth="1"/>
    <col min="2564" max="2564" width="20" style="111" customWidth="1"/>
    <col min="2565" max="2565" width="19.85546875" style="111" customWidth="1"/>
    <col min="2566" max="2566" width="18.5703125" style="111" customWidth="1"/>
    <col min="2567" max="2567" width="18.140625" style="111" customWidth="1"/>
    <col min="2568" max="2568" width="16.28515625" style="111" customWidth="1"/>
    <col min="2569" max="2569" width="14.28515625" style="111" customWidth="1"/>
    <col min="2570" max="2816" width="9.140625" style="111"/>
    <col min="2817" max="2817" width="70.42578125" style="111" customWidth="1"/>
    <col min="2818" max="2818" width="20.28515625" style="111" customWidth="1"/>
    <col min="2819" max="2819" width="19.85546875" style="111" customWidth="1"/>
    <col min="2820" max="2820" width="20" style="111" customWidth="1"/>
    <col min="2821" max="2821" width="19.85546875" style="111" customWidth="1"/>
    <col min="2822" max="2822" width="18.5703125" style="111" customWidth="1"/>
    <col min="2823" max="2823" width="18.140625" style="111" customWidth="1"/>
    <col min="2824" max="2824" width="16.28515625" style="111" customWidth="1"/>
    <col min="2825" max="2825" width="14.28515625" style="111" customWidth="1"/>
    <col min="2826" max="3072" width="9.140625" style="111"/>
    <col min="3073" max="3073" width="70.42578125" style="111" customWidth="1"/>
    <col min="3074" max="3074" width="20.28515625" style="111" customWidth="1"/>
    <col min="3075" max="3075" width="19.85546875" style="111" customWidth="1"/>
    <col min="3076" max="3076" width="20" style="111" customWidth="1"/>
    <col min="3077" max="3077" width="19.85546875" style="111" customWidth="1"/>
    <col min="3078" max="3078" width="18.5703125" style="111" customWidth="1"/>
    <col min="3079" max="3079" width="18.140625" style="111" customWidth="1"/>
    <col min="3080" max="3080" width="16.28515625" style="111" customWidth="1"/>
    <col min="3081" max="3081" width="14.28515625" style="111" customWidth="1"/>
    <col min="3082" max="3328" width="9.140625" style="111"/>
    <col min="3329" max="3329" width="70.42578125" style="111" customWidth="1"/>
    <col min="3330" max="3330" width="20.28515625" style="111" customWidth="1"/>
    <col min="3331" max="3331" width="19.85546875" style="111" customWidth="1"/>
    <col min="3332" max="3332" width="20" style="111" customWidth="1"/>
    <col min="3333" max="3333" width="19.85546875" style="111" customWidth="1"/>
    <col min="3334" max="3334" width="18.5703125" style="111" customWidth="1"/>
    <col min="3335" max="3335" width="18.140625" style="111" customWidth="1"/>
    <col min="3336" max="3336" width="16.28515625" style="111" customWidth="1"/>
    <col min="3337" max="3337" width="14.28515625" style="111" customWidth="1"/>
    <col min="3338" max="3584" width="9.140625" style="111"/>
    <col min="3585" max="3585" width="70.42578125" style="111" customWidth="1"/>
    <col min="3586" max="3586" width="20.28515625" style="111" customWidth="1"/>
    <col min="3587" max="3587" width="19.85546875" style="111" customWidth="1"/>
    <col min="3588" max="3588" width="20" style="111" customWidth="1"/>
    <col min="3589" max="3589" width="19.85546875" style="111" customWidth="1"/>
    <col min="3590" max="3590" width="18.5703125" style="111" customWidth="1"/>
    <col min="3591" max="3591" width="18.140625" style="111" customWidth="1"/>
    <col min="3592" max="3592" width="16.28515625" style="111" customWidth="1"/>
    <col min="3593" max="3593" width="14.28515625" style="111" customWidth="1"/>
    <col min="3594" max="3840" width="9.140625" style="111"/>
    <col min="3841" max="3841" width="70.42578125" style="111" customWidth="1"/>
    <col min="3842" max="3842" width="20.28515625" style="111" customWidth="1"/>
    <col min="3843" max="3843" width="19.85546875" style="111" customWidth="1"/>
    <col min="3844" max="3844" width="20" style="111" customWidth="1"/>
    <col min="3845" max="3845" width="19.85546875" style="111" customWidth="1"/>
    <col min="3846" max="3846" width="18.5703125" style="111" customWidth="1"/>
    <col min="3847" max="3847" width="18.140625" style="111" customWidth="1"/>
    <col min="3848" max="3848" width="16.28515625" style="111" customWidth="1"/>
    <col min="3849" max="3849" width="14.28515625" style="111" customWidth="1"/>
    <col min="3850" max="4096" width="9.140625" style="111"/>
    <col min="4097" max="4097" width="70.42578125" style="111" customWidth="1"/>
    <col min="4098" max="4098" width="20.28515625" style="111" customWidth="1"/>
    <col min="4099" max="4099" width="19.85546875" style="111" customWidth="1"/>
    <col min="4100" max="4100" width="20" style="111" customWidth="1"/>
    <col min="4101" max="4101" width="19.85546875" style="111" customWidth="1"/>
    <col min="4102" max="4102" width="18.5703125" style="111" customWidth="1"/>
    <col min="4103" max="4103" width="18.140625" style="111" customWidth="1"/>
    <col min="4104" max="4104" width="16.28515625" style="111" customWidth="1"/>
    <col min="4105" max="4105" width="14.28515625" style="111" customWidth="1"/>
    <col min="4106" max="4352" width="9.140625" style="111"/>
    <col min="4353" max="4353" width="70.42578125" style="111" customWidth="1"/>
    <col min="4354" max="4354" width="20.28515625" style="111" customWidth="1"/>
    <col min="4355" max="4355" width="19.85546875" style="111" customWidth="1"/>
    <col min="4356" max="4356" width="20" style="111" customWidth="1"/>
    <col min="4357" max="4357" width="19.85546875" style="111" customWidth="1"/>
    <col min="4358" max="4358" width="18.5703125" style="111" customWidth="1"/>
    <col min="4359" max="4359" width="18.140625" style="111" customWidth="1"/>
    <col min="4360" max="4360" width="16.28515625" style="111" customWidth="1"/>
    <col min="4361" max="4361" width="14.28515625" style="111" customWidth="1"/>
    <col min="4362" max="4608" width="9.140625" style="111"/>
    <col min="4609" max="4609" width="70.42578125" style="111" customWidth="1"/>
    <col min="4610" max="4610" width="20.28515625" style="111" customWidth="1"/>
    <col min="4611" max="4611" width="19.85546875" style="111" customWidth="1"/>
    <col min="4612" max="4612" width="20" style="111" customWidth="1"/>
    <col min="4613" max="4613" width="19.85546875" style="111" customWidth="1"/>
    <col min="4614" max="4614" width="18.5703125" style="111" customWidth="1"/>
    <col min="4615" max="4615" width="18.140625" style="111" customWidth="1"/>
    <col min="4616" max="4616" width="16.28515625" style="111" customWidth="1"/>
    <col min="4617" max="4617" width="14.28515625" style="111" customWidth="1"/>
    <col min="4618" max="4864" width="9.140625" style="111"/>
    <col min="4865" max="4865" width="70.42578125" style="111" customWidth="1"/>
    <col min="4866" max="4866" width="20.28515625" style="111" customWidth="1"/>
    <col min="4867" max="4867" width="19.85546875" style="111" customWidth="1"/>
    <col min="4868" max="4868" width="20" style="111" customWidth="1"/>
    <col min="4869" max="4869" width="19.85546875" style="111" customWidth="1"/>
    <col min="4870" max="4870" width="18.5703125" style="111" customWidth="1"/>
    <col min="4871" max="4871" width="18.140625" style="111" customWidth="1"/>
    <col min="4872" max="4872" width="16.28515625" style="111" customWidth="1"/>
    <col min="4873" max="4873" width="14.28515625" style="111" customWidth="1"/>
    <col min="4874" max="5120" width="9.140625" style="111"/>
    <col min="5121" max="5121" width="70.42578125" style="111" customWidth="1"/>
    <col min="5122" max="5122" width="20.28515625" style="111" customWidth="1"/>
    <col min="5123" max="5123" width="19.85546875" style="111" customWidth="1"/>
    <col min="5124" max="5124" width="20" style="111" customWidth="1"/>
    <col min="5125" max="5125" width="19.85546875" style="111" customWidth="1"/>
    <col min="5126" max="5126" width="18.5703125" style="111" customWidth="1"/>
    <col min="5127" max="5127" width="18.140625" style="111" customWidth="1"/>
    <col min="5128" max="5128" width="16.28515625" style="111" customWidth="1"/>
    <col min="5129" max="5129" width="14.28515625" style="111" customWidth="1"/>
    <col min="5130" max="5376" width="9.140625" style="111"/>
    <col min="5377" max="5377" width="70.42578125" style="111" customWidth="1"/>
    <col min="5378" max="5378" width="20.28515625" style="111" customWidth="1"/>
    <col min="5379" max="5379" width="19.85546875" style="111" customWidth="1"/>
    <col min="5380" max="5380" width="20" style="111" customWidth="1"/>
    <col min="5381" max="5381" width="19.85546875" style="111" customWidth="1"/>
    <col min="5382" max="5382" width="18.5703125" style="111" customWidth="1"/>
    <col min="5383" max="5383" width="18.140625" style="111" customWidth="1"/>
    <col min="5384" max="5384" width="16.28515625" style="111" customWidth="1"/>
    <col min="5385" max="5385" width="14.28515625" style="111" customWidth="1"/>
    <col min="5386" max="5632" width="9.140625" style="111"/>
    <col min="5633" max="5633" width="70.42578125" style="111" customWidth="1"/>
    <col min="5634" max="5634" width="20.28515625" style="111" customWidth="1"/>
    <col min="5635" max="5635" width="19.85546875" style="111" customWidth="1"/>
    <col min="5636" max="5636" width="20" style="111" customWidth="1"/>
    <col min="5637" max="5637" width="19.85546875" style="111" customWidth="1"/>
    <col min="5638" max="5638" width="18.5703125" style="111" customWidth="1"/>
    <col min="5639" max="5639" width="18.140625" style="111" customWidth="1"/>
    <col min="5640" max="5640" width="16.28515625" style="111" customWidth="1"/>
    <col min="5641" max="5641" width="14.28515625" style="111" customWidth="1"/>
    <col min="5642" max="5888" width="9.140625" style="111"/>
    <col min="5889" max="5889" width="70.42578125" style="111" customWidth="1"/>
    <col min="5890" max="5890" width="20.28515625" style="111" customWidth="1"/>
    <col min="5891" max="5891" width="19.85546875" style="111" customWidth="1"/>
    <col min="5892" max="5892" width="20" style="111" customWidth="1"/>
    <col min="5893" max="5893" width="19.85546875" style="111" customWidth="1"/>
    <col min="5894" max="5894" width="18.5703125" style="111" customWidth="1"/>
    <col min="5895" max="5895" width="18.140625" style="111" customWidth="1"/>
    <col min="5896" max="5896" width="16.28515625" style="111" customWidth="1"/>
    <col min="5897" max="5897" width="14.28515625" style="111" customWidth="1"/>
    <col min="5898" max="6144" width="9.140625" style="111"/>
    <col min="6145" max="6145" width="70.42578125" style="111" customWidth="1"/>
    <col min="6146" max="6146" width="20.28515625" style="111" customWidth="1"/>
    <col min="6147" max="6147" width="19.85546875" style="111" customWidth="1"/>
    <col min="6148" max="6148" width="20" style="111" customWidth="1"/>
    <col min="6149" max="6149" width="19.85546875" style="111" customWidth="1"/>
    <col min="6150" max="6150" width="18.5703125" style="111" customWidth="1"/>
    <col min="6151" max="6151" width="18.140625" style="111" customWidth="1"/>
    <col min="6152" max="6152" width="16.28515625" style="111" customWidth="1"/>
    <col min="6153" max="6153" width="14.28515625" style="111" customWidth="1"/>
    <col min="6154" max="6400" width="9.140625" style="111"/>
    <col min="6401" max="6401" width="70.42578125" style="111" customWidth="1"/>
    <col min="6402" max="6402" width="20.28515625" style="111" customWidth="1"/>
    <col min="6403" max="6403" width="19.85546875" style="111" customWidth="1"/>
    <col min="6404" max="6404" width="20" style="111" customWidth="1"/>
    <col min="6405" max="6405" width="19.85546875" style="111" customWidth="1"/>
    <col min="6406" max="6406" width="18.5703125" style="111" customWidth="1"/>
    <col min="6407" max="6407" width="18.140625" style="111" customWidth="1"/>
    <col min="6408" max="6408" width="16.28515625" style="111" customWidth="1"/>
    <col min="6409" max="6409" width="14.28515625" style="111" customWidth="1"/>
    <col min="6410" max="6656" width="9.140625" style="111"/>
    <col min="6657" max="6657" width="70.42578125" style="111" customWidth="1"/>
    <col min="6658" max="6658" width="20.28515625" style="111" customWidth="1"/>
    <col min="6659" max="6659" width="19.85546875" style="111" customWidth="1"/>
    <col min="6660" max="6660" width="20" style="111" customWidth="1"/>
    <col min="6661" max="6661" width="19.85546875" style="111" customWidth="1"/>
    <col min="6662" max="6662" width="18.5703125" style="111" customWidth="1"/>
    <col min="6663" max="6663" width="18.140625" style="111" customWidth="1"/>
    <col min="6664" max="6664" width="16.28515625" style="111" customWidth="1"/>
    <col min="6665" max="6665" width="14.28515625" style="111" customWidth="1"/>
    <col min="6666" max="6912" width="9.140625" style="111"/>
    <col min="6913" max="6913" width="70.42578125" style="111" customWidth="1"/>
    <col min="6914" max="6914" width="20.28515625" style="111" customWidth="1"/>
    <col min="6915" max="6915" width="19.85546875" style="111" customWidth="1"/>
    <col min="6916" max="6916" width="20" style="111" customWidth="1"/>
    <col min="6917" max="6917" width="19.85546875" style="111" customWidth="1"/>
    <col min="6918" max="6918" width="18.5703125" style="111" customWidth="1"/>
    <col min="6919" max="6919" width="18.140625" style="111" customWidth="1"/>
    <col min="6920" max="6920" width="16.28515625" style="111" customWidth="1"/>
    <col min="6921" max="6921" width="14.28515625" style="111" customWidth="1"/>
    <col min="6922" max="7168" width="9.140625" style="111"/>
    <col min="7169" max="7169" width="70.42578125" style="111" customWidth="1"/>
    <col min="7170" max="7170" width="20.28515625" style="111" customWidth="1"/>
    <col min="7171" max="7171" width="19.85546875" style="111" customWidth="1"/>
    <col min="7172" max="7172" width="20" style="111" customWidth="1"/>
    <col min="7173" max="7173" width="19.85546875" style="111" customWidth="1"/>
    <col min="7174" max="7174" width="18.5703125" style="111" customWidth="1"/>
    <col min="7175" max="7175" width="18.140625" style="111" customWidth="1"/>
    <col min="7176" max="7176" width="16.28515625" style="111" customWidth="1"/>
    <col min="7177" max="7177" width="14.28515625" style="111" customWidth="1"/>
    <col min="7178" max="7424" width="9.140625" style="111"/>
    <col min="7425" max="7425" width="70.42578125" style="111" customWidth="1"/>
    <col min="7426" max="7426" width="20.28515625" style="111" customWidth="1"/>
    <col min="7427" max="7427" width="19.85546875" style="111" customWidth="1"/>
    <col min="7428" max="7428" width="20" style="111" customWidth="1"/>
    <col min="7429" max="7429" width="19.85546875" style="111" customWidth="1"/>
    <col min="7430" max="7430" width="18.5703125" style="111" customWidth="1"/>
    <col min="7431" max="7431" width="18.140625" style="111" customWidth="1"/>
    <col min="7432" max="7432" width="16.28515625" style="111" customWidth="1"/>
    <col min="7433" max="7433" width="14.28515625" style="111" customWidth="1"/>
    <col min="7434" max="7680" width="9.140625" style="111"/>
    <col min="7681" max="7681" width="70.42578125" style="111" customWidth="1"/>
    <col min="7682" max="7682" width="20.28515625" style="111" customWidth="1"/>
    <col min="7683" max="7683" width="19.85546875" style="111" customWidth="1"/>
    <col min="7684" max="7684" width="20" style="111" customWidth="1"/>
    <col min="7685" max="7685" width="19.85546875" style="111" customWidth="1"/>
    <col min="7686" max="7686" width="18.5703125" style="111" customWidth="1"/>
    <col min="7687" max="7687" width="18.140625" style="111" customWidth="1"/>
    <col min="7688" max="7688" width="16.28515625" style="111" customWidth="1"/>
    <col min="7689" max="7689" width="14.28515625" style="111" customWidth="1"/>
    <col min="7690" max="7936" width="9.140625" style="111"/>
    <col min="7937" max="7937" width="70.42578125" style="111" customWidth="1"/>
    <col min="7938" max="7938" width="20.28515625" style="111" customWidth="1"/>
    <col min="7939" max="7939" width="19.85546875" style="111" customWidth="1"/>
    <col min="7940" max="7940" width="20" style="111" customWidth="1"/>
    <col min="7941" max="7941" width="19.85546875" style="111" customWidth="1"/>
    <col min="7942" max="7942" width="18.5703125" style="111" customWidth="1"/>
    <col min="7943" max="7943" width="18.140625" style="111" customWidth="1"/>
    <col min="7944" max="7944" width="16.28515625" style="111" customWidth="1"/>
    <col min="7945" max="7945" width="14.28515625" style="111" customWidth="1"/>
    <col min="7946" max="8192" width="9.140625" style="111"/>
    <col min="8193" max="8193" width="70.42578125" style="111" customWidth="1"/>
    <col min="8194" max="8194" width="20.28515625" style="111" customWidth="1"/>
    <col min="8195" max="8195" width="19.85546875" style="111" customWidth="1"/>
    <col min="8196" max="8196" width="20" style="111" customWidth="1"/>
    <col min="8197" max="8197" width="19.85546875" style="111" customWidth="1"/>
    <col min="8198" max="8198" width="18.5703125" style="111" customWidth="1"/>
    <col min="8199" max="8199" width="18.140625" style="111" customWidth="1"/>
    <col min="8200" max="8200" width="16.28515625" style="111" customWidth="1"/>
    <col min="8201" max="8201" width="14.28515625" style="111" customWidth="1"/>
    <col min="8202" max="8448" width="9.140625" style="111"/>
    <col min="8449" max="8449" width="70.42578125" style="111" customWidth="1"/>
    <col min="8450" max="8450" width="20.28515625" style="111" customWidth="1"/>
    <col min="8451" max="8451" width="19.85546875" style="111" customWidth="1"/>
    <col min="8452" max="8452" width="20" style="111" customWidth="1"/>
    <col min="8453" max="8453" width="19.85546875" style="111" customWidth="1"/>
    <col min="8454" max="8454" width="18.5703125" style="111" customWidth="1"/>
    <col min="8455" max="8455" width="18.140625" style="111" customWidth="1"/>
    <col min="8456" max="8456" width="16.28515625" style="111" customWidth="1"/>
    <col min="8457" max="8457" width="14.28515625" style="111" customWidth="1"/>
    <col min="8458" max="8704" width="9.140625" style="111"/>
    <col min="8705" max="8705" width="70.42578125" style="111" customWidth="1"/>
    <col min="8706" max="8706" width="20.28515625" style="111" customWidth="1"/>
    <col min="8707" max="8707" width="19.85546875" style="111" customWidth="1"/>
    <col min="8708" max="8708" width="20" style="111" customWidth="1"/>
    <col min="8709" max="8709" width="19.85546875" style="111" customWidth="1"/>
    <col min="8710" max="8710" width="18.5703125" style="111" customWidth="1"/>
    <col min="8711" max="8711" width="18.140625" style="111" customWidth="1"/>
    <col min="8712" max="8712" width="16.28515625" style="111" customWidth="1"/>
    <col min="8713" max="8713" width="14.28515625" style="111" customWidth="1"/>
    <col min="8714" max="8960" width="9.140625" style="111"/>
    <col min="8961" max="8961" width="70.42578125" style="111" customWidth="1"/>
    <col min="8962" max="8962" width="20.28515625" style="111" customWidth="1"/>
    <col min="8963" max="8963" width="19.85546875" style="111" customWidth="1"/>
    <col min="8964" max="8964" width="20" style="111" customWidth="1"/>
    <col min="8965" max="8965" width="19.85546875" style="111" customWidth="1"/>
    <col min="8966" max="8966" width="18.5703125" style="111" customWidth="1"/>
    <col min="8967" max="8967" width="18.140625" style="111" customWidth="1"/>
    <col min="8968" max="8968" width="16.28515625" style="111" customWidth="1"/>
    <col min="8969" max="8969" width="14.28515625" style="111" customWidth="1"/>
    <col min="8970" max="9216" width="9.140625" style="111"/>
    <col min="9217" max="9217" width="70.42578125" style="111" customWidth="1"/>
    <col min="9218" max="9218" width="20.28515625" style="111" customWidth="1"/>
    <col min="9219" max="9219" width="19.85546875" style="111" customWidth="1"/>
    <col min="9220" max="9220" width="20" style="111" customWidth="1"/>
    <col min="9221" max="9221" width="19.85546875" style="111" customWidth="1"/>
    <col min="9222" max="9222" width="18.5703125" style="111" customWidth="1"/>
    <col min="9223" max="9223" width="18.140625" style="111" customWidth="1"/>
    <col min="9224" max="9224" width="16.28515625" style="111" customWidth="1"/>
    <col min="9225" max="9225" width="14.28515625" style="111" customWidth="1"/>
    <col min="9226" max="9472" width="9.140625" style="111"/>
    <col min="9473" max="9473" width="70.42578125" style="111" customWidth="1"/>
    <col min="9474" max="9474" width="20.28515625" style="111" customWidth="1"/>
    <col min="9475" max="9475" width="19.85546875" style="111" customWidth="1"/>
    <col min="9476" max="9476" width="20" style="111" customWidth="1"/>
    <col min="9477" max="9477" width="19.85546875" style="111" customWidth="1"/>
    <col min="9478" max="9478" width="18.5703125" style="111" customWidth="1"/>
    <col min="9479" max="9479" width="18.140625" style="111" customWidth="1"/>
    <col min="9480" max="9480" width="16.28515625" style="111" customWidth="1"/>
    <col min="9481" max="9481" width="14.28515625" style="111" customWidth="1"/>
    <col min="9482" max="9728" width="9.140625" style="111"/>
    <col min="9729" max="9729" width="70.42578125" style="111" customWidth="1"/>
    <col min="9730" max="9730" width="20.28515625" style="111" customWidth="1"/>
    <col min="9731" max="9731" width="19.85546875" style="111" customWidth="1"/>
    <col min="9732" max="9732" width="20" style="111" customWidth="1"/>
    <col min="9733" max="9733" width="19.85546875" style="111" customWidth="1"/>
    <col min="9734" max="9734" width="18.5703125" style="111" customWidth="1"/>
    <col min="9735" max="9735" width="18.140625" style="111" customWidth="1"/>
    <col min="9736" max="9736" width="16.28515625" style="111" customWidth="1"/>
    <col min="9737" max="9737" width="14.28515625" style="111" customWidth="1"/>
    <col min="9738" max="9984" width="9.140625" style="111"/>
    <col min="9985" max="9985" width="70.42578125" style="111" customWidth="1"/>
    <col min="9986" max="9986" width="20.28515625" style="111" customWidth="1"/>
    <col min="9987" max="9987" width="19.85546875" style="111" customWidth="1"/>
    <col min="9988" max="9988" width="20" style="111" customWidth="1"/>
    <col min="9989" max="9989" width="19.85546875" style="111" customWidth="1"/>
    <col min="9990" max="9990" width="18.5703125" style="111" customWidth="1"/>
    <col min="9991" max="9991" width="18.140625" style="111" customWidth="1"/>
    <col min="9992" max="9992" width="16.28515625" style="111" customWidth="1"/>
    <col min="9993" max="9993" width="14.28515625" style="111" customWidth="1"/>
    <col min="9994" max="10240" width="9.140625" style="111"/>
    <col min="10241" max="10241" width="70.42578125" style="111" customWidth="1"/>
    <col min="10242" max="10242" width="20.28515625" style="111" customWidth="1"/>
    <col min="10243" max="10243" width="19.85546875" style="111" customWidth="1"/>
    <col min="10244" max="10244" width="20" style="111" customWidth="1"/>
    <col min="10245" max="10245" width="19.85546875" style="111" customWidth="1"/>
    <col min="10246" max="10246" width="18.5703125" style="111" customWidth="1"/>
    <col min="10247" max="10247" width="18.140625" style="111" customWidth="1"/>
    <col min="10248" max="10248" width="16.28515625" style="111" customWidth="1"/>
    <col min="10249" max="10249" width="14.28515625" style="111" customWidth="1"/>
    <col min="10250" max="10496" width="9.140625" style="111"/>
    <col min="10497" max="10497" width="70.42578125" style="111" customWidth="1"/>
    <col min="10498" max="10498" width="20.28515625" style="111" customWidth="1"/>
    <col min="10499" max="10499" width="19.85546875" style="111" customWidth="1"/>
    <col min="10500" max="10500" width="20" style="111" customWidth="1"/>
    <col min="10501" max="10501" width="19.85546875" style="111" customWidth="1"/>
    <col min="10502" max="10502" width="18.5703125" style="111" customWidth="1"/>
    <col min="10503" max="10503" width="18.140625" style="111" customWidth="1"/>
    <col min="10504" max="10504" width="16.28515625" style="111" customWidth="1"/>
    <col min="10505" max="10505" width="14.28515625" style="111" customWidth="1"/>
    <col min="10506" max="10752" width="9.140625" style="111"/>
    <col min="10753" max="10753" width="70.42578125" style="111" customWidth="1"/>
    <col min="10754" max="10754" width="20.28515625" style="111" customWidth="1"/>
    <col min="10755" max="10755" width="19.85546875" style="111" customWidth="1"/>
    <col min="10756" max="10756" width="20" style="111" customWidth="1"/>
    <col min="10757" max="10757" width="19.85546875" style="111" customWidth="1"/>
    <col min="10758" max="10758" width="18.5703125" style="111" customWidth="1"/>
    <col min="10759" max="10759" width="18.140625" style="111" customWidth="1"/>
    <col min="10760" max="10760" width="16.28515625" style="111" customWidth="1"/>
    <col min="10761" max="10761" width="14.28515625" style="111" customWidth="1"/>
    <col min="10762" max="11008" width="9.140625" style="111"/>
    <col min="11009" max="11009" width="70.42578125" style="111" customWidth="1"/>
    <col min="11010" max="11010" width="20.28515625" style="111" customWidth="1"/>
    <col min="11011" max="11011" width="19.85546875" style="111" customWidth="1"/>
    <col min="11012" max="11012" width="20" style="111" customWidth="1"/>
    <col min="11013" max="11013" width="19.85546875" style="111" customWidth="1"/>
    <col min="11014" max="11014" width="18.5703125" style="111" customWidth="1"/>
    <col min="11015" max="11015" width="18.140625" style="111" customWidth="1"/>
    <col min="11016" max="11016" width="16.28515625" style="111" customWidth="1"/>
    <col min="11017" max="11017" width="14.28515625" style="111" customWidth="1"/>
    <col min="11018" max="11264" width="9.140625" style="111"/>
    <col min="11265" max="11265" width="70.42578125" style="111" customWidth="1"/>
    <col min="11266" max="11266" width="20.28515625" style="111" customWidth="1"/>
    <col min="11267" max="11267" width="19.85546875" style="111" customWidth="1"/>
    <col min="11268" max="11268" width="20" style="111" customWidth="1"/>
    <col min="11269" max="11269" width="19.85546875" style="111" customWidth="1"/>
    <col min="11270" max="11270" width="18.5703125" style="111" customWidth="1"/>
    <col min="11271" max="11271" width="18.140625" style="111" customWidth="1"/>
    <col min="11272" max="11272" width="16.28515625" style="111" customWidth="1"/>
    <col min="11273" max="11273" width="14.28515625" style="111" customWidth="1"/>
    <col min="11274" max="11520" width="9.140625" style="111"/>
    <col min="11521" max="11521" width="70.42578125" style="111" customWidth="1"/>
    <col min="11522" max="11522" width="20.28515625" style="111" customWidth="1"/>
    <col min="11523" max="11523" width="19.85546875" style="111" customWidth="1"/>
    <col min="11524" max="11524" width="20" style="111" customWidth="1"/>
    <col min="11525" max="11525" width="19.85546875" style="111" customWidth="1"/>
    <col min="11526" max="11526" width="18.5703125" style="111" customWidth="1"/>
    <col min="11527" max="11527" width="18.140625" style="111" customWidth="1"/>
    <col min="11528" max="11528" width="16.28515625" style="111" customWidth="1"/>
    <col min="11529" max="11529" width="14.28515625" style="111" customWidth="1"/>
    <col min="11530" max="11776" width="9.140625" style="111"/>
    <col min="11777" max="11777" width="70.42578125" style="111" customWidth="1"/>
    <col min="11778" max="11778" width="20.28515625" style="111" customWidth="1"/>
    <col min="11779" max="11779" width="19.85546875" style="111" customWidth="1"/>
    <col min="11780" max="11780" width="20" style="111" customWidth="1"/>
    <col min="11781" max="11781" width="19.85546875" style="111" customWidth="1"/>
    <col min="11782" max="11782" width="18.5703125" style="111" customWidth="1"/>
    <col min="11783" max="11783" width="18.140625" style="111" customWidth="1"/>
    <col min="11784" max="11784" width="16.28515625" style="111" customWidth="1"/>
    <col min="11785" max="11785" width="14.28515625" style="111" customWidth="1"/>
    <col min="11786" max="12032" width="9.140625" style="111"/>
    <col min="12033" max="12033" width="70.42578125" style="111" customWidth="1"/>
    <col min="12034" max="12034" width="20.28515625" style="111" customWidth="1"/>
    <col min="12035" max="12035" width="19.85546875" style="111" customWidth="1"/>
    <col min="12036" max="12036" width="20" style="111" customWidth="1"/>
    <col min="12037" max="12037" width="19.85546875" style="111" customWidth="1"/>
    <col min="12038" max="12038" width="18.5703125" style="111" customWidth="1"/>
    <col min="12039" max="12039" width="18.140625" style="111" customWidth="1"/>
    <col min="12040" max="12040" width="16.28515625" style="111" customWidth="1"/>
    <col min="12041" max="12041" width="14.28515625" style="111" customWidth="1"/>
    <col min="12042" max="12288" width="9.140625" style="111"/>
    <col min="12289" max="12289" width="70.42578125" style="111" customWidth="1"/>
    <col min="12290" max="12290" width="20.28515625" style="111" customWidth="1"/>
    <col min="12291" max="12291" width="19.85546875" style="111" customWidth="1"/>
    <col min="12292" max="12292" width="20" style="111" customWidth="1"/>
    <col min="12293" max="12293" width="19.85546875" style="111" customWidth="1"/>
    <col min="12294" max="12294" width="18.5703125" style="111" customWidth="1"/>
    <col min="12295" max="12295" width="18.140625" style="111" customWidth="1"/>
    <col min="12296" max="12296" width="16.28515625" style="111" customWidth="1"/>
    <col min="12297" max="12297" width="14.28515625" style="111" customWidth="1"/>
    <col min="12298" max="12544" width="9.140625" style="111"/>
    <col min="12545" max="12545" width="70.42578125" style="111" customWidth="1"/>
    <col min="12546" max="12546" width="20.28515625" style="111" customWidth="1"/>
    <col min="12547" max="12547" width="19.85546875" style="111" customWidth="1"/>
    <col min="12548" max="12548" width="20" style="111" customWidth="1"/>
    <col min="12549" max="12549" width="19.85546875" style="111" customWidth="1"/>
    <col min="12550" max="12550" width="18.5703125" style="111" customWidth="1"/>
    <col min="12551" max="12551" width="18.140625" style="111" customWidth="1"/>
    <col min="12552" max="12552" width="16.28515625" style="111" customWidth="1"/>
    <col min="12553" max="12553" width="14.28515625" style="111" customWidth="1"/>
    <col min="12554" max="12800" width="9.140625" style="111"/>
    <col min="12801" max="12801" width="70.42578125" style="111" customWidth="1"/>
    <col min="12802" max="12802" width="20.28515625" style="111" customWidth="1"/>
    <col min="12803" max="12803" width="19.85546875" style="111" customWidth="1"/>
    <col min="12804" max="12804" width="20" style="111" customWidth="1"/>
    <col min="12805" max="12805" width="19.85546875" style="111" customWidth="1"/>
    <col min="12806" max="12806" width="18.5703125" style="111" customWidth="1"/>
    <col min="12807" max="12807" width="18.140625" style="111" customWidth="1"/>
    <col min="12808" max="12808" width="16.28515625" style="111" customWidth="1"/>
    <col min="12809" max="12809" width="14.28515625" style="111" customWidth="1"/>
    <col min="12810" max="13056" width="9.140625" style="111"/>
    <col min="13057" max="13057" width="70.42578125" style="111" customWidth="1"/>
    <col min="13058" max="13058" width="20.28515625" style="111" customWidth="1"/>
    <col min="13059" max="13059" width="19.85546875" style="111" customWidth="1"/>
    <col min="13060" max="13060" width="20" style="111" customWidth="1"/>
    <col min="13061" max="13061" width="19.85546875" style="111" customWidth="1"/>
    <col min="13062" max="13062" width="18.5703125" style="111" customWidth="1"/>
    <col min="13063" max="13063" width="18.140625" style="111" customWidth="1"/>
    <col min="13064" max="13064" width="16.28515625" style="111" customWidth="1"/>
    <col min="13065" max="13065" width="14.28515625" style="111" customWidth="1"/>
    <col min="13066" max="13312" width="9.140625" style="111"/>
    <col min="13313" max="13313" width="70.42578125" style="111" customWidth="1"/>
    <col min="13314" max="13314" width="20.28515625" style="111" customWidth="1"/>
    <col min="13315" max="13315" width="19.85546875" style="111" customWidth="1"/>
    <col min="13316" max="13316" width="20" style="111" customWidth="1"/>
    <col min="13317" max="13317" width="19.85546875" style="111" customWidth="1"/>
    <col min="13318" max="13318" width="18.5703125" style="111" customWidth="1"/>
    <col min="13319" max="13319" width="18.140625" style="111" customWidth="1"/>
    <col min="13320" max="13320" width="16.28515625" style="111" customWidth="1"/>
    <col min="13321" max="13321" width="14.28515625" style="111" customWidth="1"/>
    <col min="13322" max="13568" width="9.140625" style="111"/>
    <col min="13569" max="13569" width="70.42578125" style="111" customWidth="1"/>
    <col min="13570" max="13570" width="20.28515625" style="111" customWidth="1"/>
    <col min="13571" max="13571" width="19.85546875" style="111" customWidth="1"/>
    <col min="13572" max="13572" width="20" style="111" customWidth="1"/>
    <col min="13573" max="13573" width="19.85546875" style="111" customWidth="1"/>
    <col min="13574" max="13574" width="18.5703125" style="111" customWidth="1"/>
    <col min="13575" max="13575" width="18.140625" style="111" customWidth="1"/>
    <col min="13576" max="13576" width="16.28515625" style="111" customWidth="1"/>
    <col min="13577" max="13577" width="14.28515625" style="111" customWidth="1"/>
    <col min="13578" max="13824" width="9.140625" style="111"/>
    <col min="13825" max="13825" width="70.42578125" style="111" customWidth="1"/>
    <col min="13826" max="13826" width="20.28515625" style="111" customWidth="1"/>
    <col min="13827" max="13827" width="19.85546875" style="111" customWidth="1"/>
    <col min="13828" max="13828" width="20" style="111" customWidth="1"/>
    <col min="13829" max="13829" width="19.85546875" style="111" customWidth="1"/>
    <col min="13830" max="13830" width="18.5703125" style="111" customWidth="1"/>
    <col min="13831" max="13831" width="18.140625" style="111" customWidth="1"/>
    <col min="13832" max="13832" width="16.28515625" style="111" customWidth="1"/>
    <col min="13833" max="13833" width="14.28515625" style="111" customWidth="1"/>
    <col min="13834" max="14080" width="9.140625" style="111"/>
    <col min="14081" max="14081" width="70.42578125" style="111" customWidth="1"/>
    <col min="14082" max="14082" width="20.28515625" style="111" customWidth="1"/>
    <col min="14083" max="14083" width="19.85546875" style="111" customWidth="1"/>
    <col min="14084" max="14084" width="20" style="111" customWidth="1"/>
    <col min="14085" max="14085" width="19.85546875" style="111" customWidth="1"/>
    <col min="14086" max="14086" width="18.5703125" style="111" customWidth="1"/>
    <col min="14087" max="14087" width="18.140625" style="111" customWidth="1"/>
    <col min="14088" max="14088" width="16.28515625" style="111" customWidth="1"/>
    <col min="14089" max="14089" width="14.28515625" style="111" customWidth="1"/>
    <col min="14090" max="14336" width="9.140625" style="111"/>
    <col min="14337" max="14337" width="70.42578125" style="111" customWidth="1"/>
    <col min="14338" max="14338" width="20.28515625" style="111" customWidth="1"/>
    <col min="14339" max="14339" width="19.85546875" style="111" customWidth="1"/>
    <col min="14340" max="14340" width="20" style="111" customWidth="1"/>
    <col min="14341" max="14341" width="19.85546875" style="111" customWidth="1"/>
    <col min="14342" max="14342" width="18.5703125" style="111" customWidth="1"/>
    <col min="14343" max="14343" width="18.140625" style="111" customWidth="1"/>
    <col min="14344" max="14344" width="16.28515625" style="111" customWidth="1"/>
    <col min="14345" max="14345" width="14.28515625" style="111" customWidth="1"/>
    <col min="14346" max="14592" width="9.140625" style="111"/>
    <col min="14593" max="14593" width="70.42578125" style="111" customWidth="1"/>
    <col min="14594" max="14594" width="20.28515625" style="111" customWidth="1"/>
    <col min="14595" max="14595" width="19.85546875" style="111" customWidth="1"/>
    <col min="14596" max="14596" width="20" style="111" customWidth="1"/>
    <col min="14597" max="14597" width="19.85546875" style="111" customWidth="1"/>
    <col min="14598" max="14598" width="18.5703125" style="111" customWidth="1"/>
    <col min="14599" max="14599" width="18.140625" style="111" customWidth="1"/>
    <col min="14600" max="14600" width="16.28515625" style="111" customWidth="1"/>
    <col min="14601" max="14601" width="14.28515625" style="111" customWidth="1"/>
    <col min="14602" max="14848" width="9.140625" style="111"/>
    <col min="14849" max="14849" width="70.42578125" style="111" customWidth="1"/>
    <col min="14850" max="14850" width="20.28515625" style="111" customWidth="1"/>
    <col min="14851" max="14851" width="19.85546875" style="111" customWidth="1"/>
    <col min="14852" max="14852" width="20" style="111" customWidth="1"/>
    <col min="14853" max="14853" width="19.85546875" style="111" customWidth="1"/>
    <col min="14854" max="14854" width="18.5703125" style="111" customWidth="1"/>
    <col min="14855" max="14855" width="18.140625" style="111" customWidth="1"/>
    <col min="14856" max="14856" width="16.28515625" style="111" customWidth="1"/>
    <col min="14857" max="14857" width="14.28515625" style="111" customWidth="1"/>
    <col min="14858" max="15104" width="9.140625" style="111"/>
    <col min="15105" max="15105" width="70.42578125" style="111" customWidth="1"/>
    <col min="15106" max="15106" width="20.28515625" style="111" customWidth="1"/>
    <col min="15107" max="15107" width="19.85546875" style="111" customWidth="1"/>
    <col min="15108" max="15108" width="20" style="111" customWidth="1"/>
    <col min="15109" max="15109" width="19.85546875" style="111" customWidth="1"/>
    <col min="15110" max="15110" width="18.5703125" style="111" customWidth="1"/>
    <col min="15111" max="15111" width="18.140625" style="111" customWidth="1"/>
    <col min="15112" max="15112" width="16.28515625" style="111" customWidth="1"/>
    <col min="15113" max="15113" width="14.28515625" style="111" customWidth="1"/>
    <col min="15114" max="15360" width="9.140625" style="111"/>
    <col min="15361" max="15361" width="70.42578125" style="111" customWidth="1"/>
    <col min="15362" max="15362" width="20.28515625" style="111" customWidth="1"/>
    <col min="15363" max="15363" width="19.85546875" style="111" customWidth="1"/>
    <col min="15364" max="15364" width="20" style="111" customWidth="1"/>
    <col min="15365" max="15365" width="19.85546875" style="111" customWidth="1"/>
    <col min="15366" max="15366" width="18.5703125" style="111" customWidth="1"/>
    <col min="15367" max="15367" width="18.140625" style="111" customWidth="1"/>
    <col min="15368" max="15368" width="16.28515625" style="111" customWidth="1"/>
    <col min="15369" max="15369" width="14.28515625" style="111" customWidth="1"/>
    <col min="15370" max="15616" width="9.140625" style="111"/>
    <col min="15617" max="15617" width="70.42578125" style="111" customWidth="1"/>
    <col min="15618" max="15618" width="20.28515625" style="111" customWidth="1"/>
    <col min="15619" max="15619" width="19.85546875" style="111" customWidth="1"/>
    <col min="15620" max="15620" width="20" style="111" customWidth="1"/>
    <col min="15621" max="15621" width="19.85546875" style="111" customWidth="1"/>
    <col min="15622" max="15622" width="18.5703125" style="111" customWidth="1"/>
    <col min="15623" max="15623" width="18.140625" style="111" customWidth="1"/>
    <col min="15624" max="15624" width="16.28515625" style="111" customWidth="1"/>
    <col min="15625" max="15625" width="14.28515625" style="111" customWidth="1"/>
    <col min="15626" max="15872" width="9.140625" style="111"/>
    <col min="15873" max="15873" width="70.42578125" style="111" customWidth="1"/>
    <col min="15874" max="15874" width="20.28515625" style="111" customWidth="1"/>
    <col min="15875" max="15875" width="19.85546875" style="111" customWidth="1"/>
    <col min="15876" max="15876" width="20" style="111" customWidth="1"/>
    <col min="15877" max="15877" width="19.85546875" style="111" customWidth="1"/>
    <col min="15878" max="15878" width="18.5703125" style="111" customWidth="1"/>
    <col min="15879" max="15879" width="18.140625" style="111" customWidth="1"/>
    <col min="15880" max="15880" width="16.28515625" style="111" customWidth="1"/>
    <col min="15881" max="15881" width="14.28515625" style="111" customWidth="1"/>
    <col min="15882" max="16128" width="9.140625" style="111"/>
    <col min="16129" max="16129" width="70.42578125" style="111" customWidth="1"/>
    <col min="16130" max="16130" width="20.28515625" style="111" customWidth="1"/>
    <col min="16131" max="16131" width="19.85546875" style="111" customWidth="1"/>
    <col min="16132" max="16132" width="20" style="111" customWidth="1"/>
    <col min="16133" max="16133" width="19.85546875" style="111" customWidth="1"/>
    <col min="16134" max="16134" width="18.5703125" style="111" customWidth="1"/>
    <col min="16135" max="16135" width="18.140625" style="111" customWidth="1"/>
    <col min="16136" max="16136" width="16.28515625" style="111" customWidth="1"/>
    <col min="16137" max="16137" width="14.28515625" style="111" customWidth="1"/>
    <col min="16138" max="16384" width="9.140625" style="111"/>
  </cols>
  <sheetData>
    <row r="1" spans="1:10" s="123" customFormat="1" ht="16.5" thickBot="1" x14ac:dyDescent="0.3">
      <c r="A1" s="437" t="s">
        <v>126</v>
      </c>
      <c r="B1" s="438"/>
      <c r="C1" s="438"/>
      <c r="D1" s="438"/>
      <c r="E1" s="438"/>
      <c r="F1" s="438"/>
      <c r="G1" s="1"/>
      <c r="H1" s="1"/>
      <c r="I1" s="1" t="s">
        <v>127</v>
      </c>
    </row>
    <row r="2" spans="1:10" x14ac:dyDescent="0.2">
      <c r="G2" s="112"/>
      <c r="H2" s="112"/>
    </row>
    <row r="3" spans="1:10" s="125" customFormat="1" ht="16.5" thickBot="1" x14ac:dyDescent="0.3">
      <c r="A3" s="124"/>
      <c r="B3" s="124"/>
      <c r="C3" s="124"/>
      <c r="F3" s="126"/>
      <c r="G3" s="126"/>
      <c r="H3" s="126"/>
    </row>
    <row r="4" spans="1:10" ht="36.75" customHeight="1" thickBot="1" x14ac:dyDescent="0.25">
      <c r="A4" s="439" t="s">
        <v>128</v>
      </c>
      <c r="B4" s="441" t="s">
        <v>129</v>
      </c>
      <c r="C4" s="442"/>
      <c r="D4" s="443" t="s">
        <v>130</v>
      </c>
      <c r="E4" s="442"/>
      <c r="F4" s="443" t="s">
        <v>131</v>
      </c>
      <c r="G4" s="443"/>
      <c r="H4" s="444" t="s">
        <v>132</v>
      </c>
      <c r="I4" s="427"/>
      <c r="J4" s="127"/>
    </row>
    <row r="5" spans="1:10" ht="36.75" customHeight="1" thickBot="1" x14ac:dyDescent="0.25">
      <c r="A5" s="440"/>
      <c r="B5" s="128" t="s">
        <v>133</v>
      </c>
      <c r="C5" s="129" t="s">
        <v>134</v>
      </c>
      <c r="D5" s="130" t="s">
        <v>133</v>
      </c>
      <c r="E5" s="131" t="s">
        <v>134</v>
      </c>
      <c r="F5" s="130" t="s">
        <v>133</v>
      </c>
      <c r="G5" s="132" t="s">
        <v>134</v>
      </c>
      <c r="H5" s="128" t="s">
        <v>135</v>
      </c>
      <c r="I5" s="133" t="s">
        <v>136</v>
      </c>
    </row>
    <row r="6" spans="1:10" ht="16.5" thickBot="1" x14ac:dyDescent="0.25">
      <c r="A6" s="134" t="s">
        <v>137</v>
      </c>
      <c r="B6" s="135"/>
      <c r="C6" s="136"/>
      <c r="D6" s="137"/>
      <c r="E6" s="138"/>
      <c r="F6" s="137"/>
      <c r="G6" s="139"/>
      <c r="H6" s="140"/>
      <c r="I6" s="141"/>
    </row>
    <row r="7" spans="1:10" s="150" customFormat="1" x14ac:dyDescent="0.2">
      <c r="A7" s="142" t="s">
        <v>138</v>
      </c>
      <c r="B7" s="143">
        <v>26687</v>
      </c>
      <c r="C7" s="144">
        <v>26940</v>
      </c>
      <c r="D7" s="145">
        <v>32130</v>
      </c>
      <c r="E7" s="146">
        <v>32383</v>
      </c>
      <c r="F7" s="145">
        <v>27600</v>
      </c>
      <c r="G7" s="147">
        <v>27958</v>
      </c>
      <c r="H7" s="148">
        <f>F7/B7*100</f>
        <v>103.42114137969799</v>
      </c>
      <c r="I7" s="149">
        <f>F7/D7*100</f>
        <v>85.901027077497659</v>
      </c>
    </row>
    <row r="8" spans="1:10" s="150" customFormat="1" x14ac:dyDescent="0.2">
      <c r="A8" s="151" t="s">
        <v>139</v>
      </c>
      <c r="B8" s="152">
        <v>48332.29</v>
      </c>
      <c r="C8" s="153">
        <v>48885.89</v>
      </c>
      <c r="D8" s="154">
        <v>51370</v>
      </c>
      <c r="E8" s="155">
        <v>51924</v>
      </c>
      <c r="F8" s="154">
        <v>46440.34</v>
      </c>
      <c r="G8" s="156">
        <v>47156.539999999994</v>
      </c>
      <c r="H8" s="157">
        <f t="shared" ref="H8:H40" si="0">F8/B8*100</f>
        <v>96.085536191229508</v>
      </c>
      <c r="I8" s="158">
        <f t="shared" ref="I8:I40" si="1">F8/D8*100</f>
        <v>90.403620790344547</v>
      </c>
    </row>
    <row r="9" spans="1:10" x14ac:dyDescent="0.2">
      <c r="A9" s="159" t="s">
        <v>140</v>
      </c>
      <c r="B9" s="152"/>
      <c r="C9" s="153"/>
      <c r="D9" s="160"/>
      <c r="E9" s="161"/>
      <c r="F9" s="160"/>
      <c r="G9" s="162"/>
      <c r="H9" s="157" t="e">
        <f>F9/B9*100</f>
        <v>#DIV/0!</v>
      </c>
      <c r="I9" s="158" t="e">
        <f>F9/D9*100</f>
        <v>#DIV/0!</v>
      </c>
    </row>
    <row r="10" spans="1:10" x14ac:dyDescent="0.2">
      <c r="A10" s="151" t="s">
        <v>141</v>
      </c>
      <c r="B10" s="152"/>
      <c r="C10" s="153"/>
      <c r="D10" s="160"/>
      <c r="E10" s="161"/>
      <c r="F10" s="160"/>
      <c r="G10" s="162"/>
      <c r="H10" s="157" t="e">
        <f t="shared" si="0"/>
        <v>#DIV/0!</v>
      </c>
      <c r="I10" s="158" t="e">
        <f t="shared" si="1"/>
        <v>#DIV/0!</v>
      </c>
    </row>
    <row r="11" spans="1:10" x14ac:dyDescent="0.2">
      <c r="A11" s="151" t="s">
        <v>142</v>
      </c>
      <c r="B11" s="152"/>
      <c r="C11" s="153"/>
      <c r="D11" s="160"/>
      <c r="E11" s="161"/>
      <c r="F11" s="160"/>
      <c r="G11" s="162"/>
      <c r="H11" s="157" t="e">
        <f t="shared" si="0"/>
        <v>#DIV/0!</v>
      </c>
      <c r="I11" s="158" t="e">
        <f t="shared" si="1"/>
        <v>#DIV/0!</v>
      </c>
    </row>
    <row r="12" spans="1:10" x14ac:dyDescent="0.2">
      <c r="A12" s="151" t="s">
        <v>143</v>
      </c>
      <c r="B12" s="152"/>
      <c r="C12" s="153"/>
      <c r="D12" s="160"/>
      <c r="E12" s="161"/>
      <c r="F12" s="160"/>
      <c r="G12" s="162"/>
      <c r="H12" s="157" t="e">
        <f t="shared" si="0"/>
        <v>#DIV/0!</v>
      </c>
      <c r="I12" s="158" t="e">
        <f t="shared" si="1"/>
        <v>#DIV/0!</v>
      </c>
    </row>
    <row r="13" spans="1:10" x14ac:dyDescent="0.2">
      <c r="A13" s="151" t="s">
        <v>144</v>
      </c>
      <c r="B13" s="152"/>
      <c r="C13" s="153"/>
      <c r="D13" s="160"/>
      <c r="E13" s="161"/>
      <c r="F13" s="160"/>
      <c r="G13" s="162"/>
      <c r="H13" s="157" t="e">
        <f t="shared" si="0"/>
        <v>#DIV/0!</v>
      </c>
      <c r="I13" s="158" t="e">
        <f t="shared" si="1"/>
        <v>#DIV/0!</v>
      </c>
    </row>
    <row r="14" spans="1:10" x14ac:dyDescent="0.2">
      <c r="A14" s="163" t="s">
        <v>145</v>
      </c>
      <c r="B14" s="164"/>
      <c r="C14" s="43"/>
      <c r="D14" s="160"/>
      <c r="E14" s="161"/>
      <c r="F14" s="160"/>
      <c r="G14" s="162"/>
      <c r="H14" s="165" t="e">
        <f t="shared" si="0"/>
        <v>#DIV/0!</v>
      </c>
      <c r="I14" s="166" t="e">
        <f t="shared" si="1"/>
        <v>#DIV/0!</v>
      </c>
    </row>
    <row r="15" spans="1:10" x14ac:dyDescent="0.2">
      <c r="A15" s="159" t="s">
        <v>146</v>
      </c>
      <c r="B15" s="167">
        <v>2805</v>
      </c>
      <c r="C15" s="168">
        <v>2805</v>
      </c>
      <c r="D15" s="160">
        <v>4807.95</v>
      </c>
      <c r="E15" s="161">
        <v>4807.95</v>
      </c>
      <c r="F15" s="160">
        <v>544</v>
      </c>
      <c r="G15" s="162">
        <v>544</v>
      </c>
      <c r="H15" s="169">
        <f t="shared" si="0"/>
        <v>19.393939393939394</v>
      </c>
      <c r="I15" s="170">
        <f t="shared" si="1"/>
        <v>11.314593537786376</v>
      </c>
    </row>
    <row r="16" spans="1:10" ht="15.75" thickBot="1" x14ac:dyDescent="0.25">
      <c r="A16" s="171" t="s">
        <v>147</v>
      </c>
      <c r="B16" s="172"/>
      <c r="C16" s="173"/>
      <c r="D16" s="160"/>
      <c r="E16" s="161"/>
      <c r="F16" s="160"/>
      <c r="G16" s="162"/>
      <c r="H16" s="174" t="e">
        <f t="shared" si="0"/>
        <v>#DIV/0!</v>
      </c>
      <c r="I16" s="175" t="e">
        <f t="shared" si="1"/>
        <v>#DIV/0!</v>
      </c>
    </row>
    <row r="17" spans="1:9" ht="16.5" thickBot="1" x14ac:dyDescent="0.25">
      <c r="A17" s="176" t="s">
        <v>148</v>
      </c>
      <c r="B17" s="177"/>
      <c r="C17" s="138"/>
      <c r="D17" s="137"/>
      <c r="E17" s="178"/>
      <c r="F17" s="137"/>
      <c r="G17" s="179"/>
      <c r="H17" s="180"/>
      <c r="I17" s="181"/>
    </row>
    <row r="18" spans="1:9" x14ac:dyDescent="0.2">
      <c r="A18" s="182" t="s">
        <v>149</v>
      </c>
      <c r="B18" s="183">
        <v>47175.850000000006</v>
      </c>
      <c r="C18" s="184">
        <v>47402.69</v>
      </c>
      <c r="D18" s="185">
        <v>67146.2</v>
      </c>
      <c r="E18" s="186">
        <v>67373.039999999994</v>
      </c>
      <c r="F18" s="185">
        <v>52204</v>
      </c>
      <c r="G18" s="187">
        <v>52402.3</v>
      </c>
      <c r="H18" s="188">
        <f t="shared" si="0"/>
        <v>110.65831352270281</v>
      </c>
      <c r="I18" s="189">
        <f t="shared" si="1"/>
        <v>77.746767501362697</v>
      </c>
    </row>
    <row r="19" spans="1:9" ht="17.25" customHeight="1" x14ac:dyDescent="0.2">
      <c r="A19" s="190" t="s">
        <v>150</v>
      </c>
      <c r="B19" s="191"/>
      <c r="C19" s="192"/>
      <c r="D19" s="193"/>
      <c r="E19" s="194"/>
      <c r="F19" s="193"/>
      <c r="G19" s="195"/>
      <c r="H19" s="196" t="e">
        <f t="shared" si="0"/>
        <v>#DIV/0!</v>
      </c>
      <c r="I19" s="197" t="e">
        <f t="shared" si="1"/>
        <v>#DIV/0!</v>
      </c>
    </row>
    <row r="20" spans="1:9" ht="16.5" customHeight="1" x14ac:dyDescent="0.2">
      <c r="A20" s="163" t="s">
        <v>151</v>
      </c>
      <c r="B20" s="164"/>
      <c r="C20" s="43"/>
      <c r="D20" s="160"/>
      <c r="E20" s="161"/>
      <c r="F20" s="160"/>
      <c r="G20" s="162"/>
      <c r="H20" s="165" t="e">
        <f>F20/B20*100</f>
        <v>#DIV/0!</v>
      </c>
      <c r="I20" s="166" t="e">
        <f>F20/D20*100</f>
        <v>#DIV/0!</v>
      </c>
    </row>
    <row r="21" spans="1:9" ht="30" x14ac:dyDescent="0.2">
      <c r="A21" s="190" t="s">
        <v>152</v>
      </c>
      <c r="B21" s="191"/>
      <c r="C21" s="192"/>
      <c r="D21" s="193"/>
      <c r="E21" s="194"/>
      <c r="F21" s="193"/>
      <c r="G21" s="195"/>
      <c r="H21" s="196" t="e">
        <v>#DIV/0!</v>
      </c>
      <c r="I21" s="197" t="e">
        <v>#DIV/0!</v>
      </c>
    </row>
    <row r="22" spans="1:9" ht="17.25" customHeight="1" thickBot="1" x14ac:dyDescent="0.25">
      <c r="A22" s="190" t="s">
        <v>153</v>
      </c>
      <c r="B22" s="191"/>
      <c r="C22" s="192"/>
      <c r="D22" s="193"/>
      <c r="E22" s="194"/>
      <c r="F22" s="193"/>
      <c r="G22" s="195"/>
      <c r="H22" s="196" t="e">
        <v>#DIV/0!</v>
      </c>
      <c r="I22" s="197" t="e">
        <v>#DIV/0!</v>
      </c>
    </row>
    <row r="23" spans="1:9" ht="16.5" thickBot="1" x14ac:dyDescent="0.3">
      <c r="A23" s="198" t="s">
        <v>154</v>
      </c>
      <c r="B23" s="199"/>
      <c r="C23" s="200"/>
      <c r="D23" s="201"/>
      <c r="E23" s="202"/>
      <c r="F23" s="201"/>
      <c r="G23" s="203"/>
      <c r="H23" s="204" t="e">
        <f t="shared" si="0"/>
        <v>#DIV/0!</v>
      </c>
      <c r="I23" s="205" t="e">
        <f t="shared" si="1"/>
        <v>#DIV/0!</v>
      </c>
    </row>
    <row r="24" spans="1:9" ht="16.5" thickBot="1" x14ac:dyDescent="0.25">
      <c r="A24" s="176" t="s">
        <v>155</v>
      </c>
      <c r="B24" s="177"/>
      <c r="C24" s="138"/>
      <c r="D24" s="137"/>
      <c r="E24" s="178"/>
      <c r="F24" s="137"/>
      <c r="G24" s="179"/>
      <c r="H24" s="180"/>
      <c r="I24" s="181"/>
    </row>
    <row r="25" spans="1:9" x14ac:dyDescent="0.2">
      <c r="A25" s="206" t="s">
        <v>156</v>
      </c>
      <c r="B25" s="207"/>
      <c r="C25" s="208"/>
      <c r="D25" s="193"/>
      <c r="E25" s="194"/>
      <c r="F25" s="193"/>
      <c r="G25" s="195"/>
      <c r="H25" s="209" t="e">
        <f t="shared" si="0"/>
        <v>#DIV/0!</v>
      </c>
      <c r="I25" s="210" t="e">
        <f t="shared" si="1"/>
        <v>#DIV/0!</v>
      </c>
    </row>
    <row r="26" spans="1:9" x14ac:dyDescent="0.2">
      <c r="A26" s="163" t="s">
        <v>157</v>
      </c>
      <c r="B26" s="164">
        <v>3894.4300000000003</v>
      </c>
      <c r="C26" s="43">
        <v>3899.4300000000003</v>
      </c>
      <c r="D26" s="160">
        <v>3943.2768234</v>
      </c>
      <c r="E26" s="161">
        <v>3948.2768234</v>
      </c>
      <c r="F26" s="160">
        <v>4621</v>
      </c>
      <c r="G26" s="162">
        <v>4635</v>
      </c>
      <c r="H26" s="169">
        <f t="shared" si="0"/>
        <v>118.6566455168022</v>
      </c>
      <c r="I26" s="170">
        <f t="shared" si="1"/>
        <v>117.18680191505422</v>
      </c>
    </row>
    <row r="27" spans="1:9" x14ac:dyDescent="0.2">
      <c r="A27" s="211" t="s">
        <v>158</v>
      </c>
      <c r="B27" s="164">
        <v>579</v>
      </c>
      <c r="C27" s="43">
        <v>579</v>
      </c>
      <c r="D27" s="160">
        <v>521</v>
      </c>
      <c r="E27" s="161">
        <v>531</v>
      </c>
      <c r="F27" s="160">
        <v>890</v>
      </c>
      <c r="G27" s="162">
        <v>890</v>
      </c>
      <c r="H27" s="169">
        <f>F27/B27*100</f>
        <v>153.71329879101901</v>
      </c>
      <c r="I27" s="170">
        <f>F27/D27*100</f>
        <v>170.82533589251437</v>
      </c>
    </row>
    <row r="28" spans="1:9" x14ac:dyDescent="0.2">
      <c r="A28" s="159" t="s">
        <v>159</v>
      </c>
      <c r="B28" s="167"/>
      <c r="C28" s="168"/>
      <c r="D28" s="160"/>
      <c r="E28" s="161"/>
      <c r="F28" s="160"/>
      <c r="G28" s="162"/>
      <c r="H28" s="169" t="e">
        <f t="shared" si="0"/>
        <v>#DIV/0!</v>
      </c>
      <c r="I28" s="170" t="e">
        <f t="shared" si="1"/>
        <v>#DIV/0!</v>
      </c>
    </row>
    <row r="29" spans="1:9" x14ac:dyDescent="0.2">
      <c r="A29" s="163" t="s">
        <v>160</v>
      </c>
      <c r="B29" s="164">
        <v>496</v>
      </c>
      <c r="C29" s="43">
        <v>500</v>
      </c>
      <c r="D29" s="160">
        <v>632</v>
      </c>
      <c r="E29" s="161">
        <v>636</v>
      </c>
      <c r="F29" s="160">
        <v>493</v>
      </c>
      <c r="G29" s="162">
        <v>500</v>
      </c>
      <c r="H29" s="165">
        <f t="shared" si="0"/>
        <v>99.395161290322577</v>
      </c>
      <c r="I29" s="166">
        <f t="shared" si="1"/>
        <v>78.006329113924053</v>
      </c>
    </row>
    <row r="30" spans="1:9" x14ac:dyDescent="0.2">
      <c r="A30" s="163" t="s">
        <v>161</v>
      </c>
      <c r="B30" s="164">
        <v>4888</v>
      </c>
      <c r="C30" s="43">
        <v>4898</v>
      </c>
      <c r="D30" s="160">
        <v>4472</v>
      </c>
      <c r="E30" s="161">
        <v>4482</v>
      </c>
      <c r="F30" s="160">
        <v>5738</v>
      </c>
      <c r="G30" s="162">
        <v>5747</v>
      </c>
      <c r="H30" s="165">
        <f t="shared" si="0"/>
        <v>117.38952536824878</v>
      </c>
      <c r="I30" s="166">
        <f t="shared" si="1"/>
        <v>128.30948121645795</v>
      </c>
    </row>
    <row r="31" spans="1:9" ht="18" customHeight="1" x14ac:dyDescent="0.2">
      <c r="A31" s="159" t="s">
        <v>162</v>
      </c>
      <c r="B31" s="152">
        <v>92649</v>
      </c>
      <c r="C31" s="153">
        <v>93605</v>
      </c>
      <c r="D31" s="160">
        <v>49730</v>
      </c>
      <c r="E31" s="161">
        <v>50686</v>
      </c>
      <c r="F31" s="160">
        <v>101593</v>
      </c>
      <c r="G31" s="162">
        <v>103091</v>
      </c>
      <c r="H31" s="157">
        <f t="shared" si="0"/>
        <v>109.65363900311931</v>
      </c>
      <c r="I31" s="158">
        <f t="shared" si="1"/>
        <v>204.28916147194852</v>
      </c>
    </row>
    <row r="32" spans="1:9" x14ac:dyDescent="0.2">
      <c r="A32" s="159" t="s">
        <v>163</v>
      </c>
      <c r="B32" s="152"/>
      <c r="C32" s="153"/>
      <c r="D32" s="160"/>
      <c r="E32" s="161"/>
      <c r="F32" s="160"/>
      <c r="G32" s="162"/>
      <c r="H32" s="157" t="e">
        <f t="shared" si="0"/>
        <v>#DIV/0!</v>
      </c>
      <c r="I32" s="158" t="e">
        <f t="shared" si="1"/>
        <v>#DIV/0!</v>
      </c>
    </row>
    <row r="33" spans="1:9" x14ac:dyDescent="0.2">
      <c r="A33" s="212" t="s">
        <v>164</v>
      </c>
      <c r="B33" s="213"/>
      <c r="C33" s="214"/>
      <c r="D33" s="215"/>
      <c r="E33" s="216"/>
      <c r="F33" s="215"/>
      <c r="G33" s="217"/>
      <c r="H33" s="218" t="e">
        <f t="shared" si="0"/>
        <v>#DIV/0!</v>
      </c>
      <c r="I33" s="219" t="e">
        <f t="shared" si="1"/>
        <v>#DIV/0!</v>
      </c>
    </row>
    <row r="34" spans="1:9" x14ac:dyDescent="0.2">
      <c r="A34" s="159" t="s">
        <v>165</v>
      </c>
      <c r="B34" s="167"/>
      <c r="C34" s="168"/>
      <c r="D34" s="160"/>
      <c r="E34" s="161"/>
      <c r="F34" s="160"/>
      <c r="G34" s="162"/>
      <c r="H34" s="169" t="e">
        <f t="shared" si="0"/>
        <v>#DIV/0!</v>
      </c>
      <c r="I34" s="170" t="e">
        <f t="shared" si="1"/>
        <v>#DIV/0!</v>
      </c>
    </row>
    <row r="35" spans="1:9" x14ac:dyDescent="0.2">
      <c r="A35" s="159" t="s">
        <v>166</v>
      </c>
      <c r="B35" s="167"/>
      <c r="C35" s="168"/>
      <c r="D35" s="160"/>
      <c r="E35" s="168"/>
      <c r="F35" s="160"/>
      <c r="G35" s="220"/>
      <c r="H35" s="169" t="e">
        <f t="shared" si="0"/>
        <v>#DIV/0!</v>
      </c>
      <c r="I35" s="170" t="e">
        <f t="shared" si="1"/>
        <v>#DIV/0!</v>
      </c>
    </row>
    <row r="36" spans="1:9" ht="15.75" thickBot="1" x14ac:dyDescent="0.25">
      <c r="A36" s="212" t="s">
        <v>167</v>
      </c>
      <c r="B36" s="221"/>
      <c r="C36" s="222"/>
      <c r="D36" s="215"/>
      <c r="E36" s="216"/>
      <c r="F36" s="215"/>
      <c r="G36" s="217"/>
      <c r="H36" s="223" t="e">
        <f t="shared" si="0"/>
        <v>#DIV/0!</v>
      </c>
      <c r="I36" s="224" t="e">
        <f t="shared" si="1"/>
        <v>#DIV/0!</v>
      </c>
    </row>
    <row r="37" spans="1:9" ht="16.5" thickBot="1" x14ac:dyDescent="0.25">
      <c r="A37" s="176" t="s">
        <v>168</v>
      </c>
      <c r="B37" s="177"/>
      <c r="C37" s="138"/>
      <c r="D37" s="137"/>
      <c r="E37" s="178"/>
      <c r="F37" s="137"/>
      <c r="G37" s="179"/>
      <c r="H37" s="180"/>
      <c r="I37" s="181"/>
    </row>
    <row r="38" spans="1:9" x14ac:dyDescent="0.2">
      <c r="A38" s="206" t="s">
        <v>169</v>
      </c>
      <c r="B38" s="207">
        <v>340</v>
      </c>
      <c r="C38" s="208">
        <v>343</v>
      </c>
      <c r="D38" s="193">
        <v>416</v>
      </c>
      <c r="E38" s="194">
        <v>419</v>
      </c>
      <c r="F38" s="193">
        <v>344</v>
      </c>
      <c r="G38" s="195">
        <v>345</v>
      </c>
      <c r="H38" s="209">
        <f t="shared" si="0"/>
        <v>101.17647058823529</v>
      </c>
      <c r="I38" s="210">
        <f t="shared" si="1"/>
        <v>82.692307692307693</v>
      </c>
    </row>
    <row r="39" spans="1:9" x14ac:dyDescent="0.2">
      <c r="A39" s="159" t="s">
        <v>170</v>
      </c>
      <c r="B39" s="167">
        <v>6</v>
      </c>
      <c r="C39" s="168">
        <v>6</v>
      </c>
      <c r="D39" s="160">
        <v>0</v>
      </c>
      <c r="E39" s="161">
        <v>0</v>
      </c>
      <c r="F39" s="160">
        <v>0</v>
      </c>
      <c r="G39" s="162">
        <v>0</v>
      </c>
      <c r="H39" s="169">
        <f t="shared" si="0"/>
        <v>0</v>
      </c>
      <c r="I39" s="170" t="e">
        <f t="shared" si="1"/>
        <v>#DIV/0!</v>
      </c>
    </row>
    <row r="40" spans="1:9" ht="15.75" thickBot="1" x14ac:dyDescent="0.25">
      <c r="A40" s="171" t="s">
        <v>171</v>
      </c>
      <c r="B40" s="172">
        <v>3832</v>
      </c>
      <c r="C40" s="173">
        <v>3861</v>
      </c>
      <c r="D40" s="225">
        <v>3284</v>
      </c>
      <c r="E40" s="226">
        <v>3313</v>
      </c>
      <c r="F40" s="225">
        <v>5407</v>
      </c>
      <c r="G40" s="227">
        <v>5461</v>
      </c>
      <c r="H40" s="174">
        <f t="shared" si="0"/>
        <v>141.10125260960334</v>
      </c>
      <c r="I40" s="175">
        <f t="shared" si="1"/>
        <v>164.64677222898905</v>
      </c>
    </row>
    <row r="41" spans="1:9" ht="16.5" thickBot="1" x14ac:dyDescent="0.25">
      <c r="A41" s="228" t="s">
        <v>91</v>
      </c>
      <c r="B41" s="229"/>
      <c r="C41" s="230">
        <v>486664</v>
      </c>
      <c r="D41" s="231"/>
      <c r="E41" s="230">
        <v>439678</v>
      </c>
      <c r="F41" s="231"/>
      <c r="G41" s="232">
        <v>531180.77</v>
      </c>
      <c r="H41" s="233" t="e">
        <f>F41/B41*100</f>
        <v>#DIV/0!</v>
      </c>
      <c r="I41" s="234" t="e">
        <f>F41/D41*100</f>
        <v>#DIV/0!</v>
      </c>
    </row>
    <row r="42" spans="1:9" x14ac:dyDescent="0.2">
      <c r="A42" s="235" t="s">
        <v>172</v>
      </c>
      <c r="B42" s="236"/>
      <c r="C42" s="236"/>
      <c r="D42" s="236"/>
      <c r="E42" s="236"/>
      <c r="F42" s="236"/>
      <c r="G42" s="236"/>
      <c r="H42" s="237" t="e">
        <f t="shared" ref="H42:H51" si="2">F42/B42*100</f>
        <v>#DIV/0!</v>
      </c>
      <c r="I42" s="238" t="e">
        <f t="shared" ref="I42:I51" si="3">F42/D42*100</f>
        <v>#DIV/0!</v>
      </c>
    </row>
    <row r="43" spans="1:9" x14ac:dyDescent="0.2">
      <c r="A43" s="239" t="s">
        <v>173</v>
      </c>
      <c r="B43" s="240"/>
      <c r="C43" s="240"/>
      <c r="D43" s="240"/>
      <c r="E43" s="240"/>
      <c r="F43" s="240"/>
      <c r="G43" s="240"/>
      <c r="H43" s="241" t="e">
        <f t="shared" si="2"/>
        <v>#DIV/0!</v>
      </c>
      <c r="I43" s="242" t="e">
        <f t="shared" si="3"/>
        <v>#DIV/0!</v>
      </c>
    </row>
    <row r="44" spans="1:9" x14ac:dyDescent="0.2">
      <c r="A44" s="239" t="s">
        <v>174</v>
      </c>
      <c r="B44" s="240"/>
      <c r="C44" s="240"/>
      <c r="D44" s="240"/>
      <c r="E44" s="240"/>
      <c r="F44" s="240"/>
      <c r="G44" s="240"/>
      <c r="H44" s="241" t="e">
        <f t="shared" si="2"/>
        <v>#DIV/0!</v>
      </c>
      <c r="I44" s="242" t="e">
        <f t="shared" si="3"/>
        <v>#DIV/0!</v>
      </c>
    </row>
    <row r="45" spans="1:9" ht="30" x14ac:dyDescent="0.2">
      <c r="A45" s="239" t="s">
        <v>175</v>
      </c>
      <c r="B45" s="240"/>
      <c r="C45" s="240"/>
      <c r="D45" s="240"/>
      <c r="E45" s="240"/>
      <c r="F45" s="240"/>
      <c r="G45" s="240"/>
      <c r="H45" s="241" t="e">
        <f t="shared" si="2"/>
        <v>#DIV/0!</v>
      </c>
      <c r="I45" s="242" t="e">
        <f t="shared" si="3"/>
        <v>#DIV/0!</v>
      </c>
    </row>
    <row r="46" spans="1:9" ht="30" x14ac:dyDescent="0.2">
      <c r="A46" s="239" t="s">
        <v>176</v>
      </c>
      <c r="B46" s="240"/>
      <c r="C46" s="240"/>
      <c r="D46" s="240"/>
      <c r="E46" s="240"/>
      <c r="F46" s="240"/>
      <c r="G46" s="240"/>
      <c r="H46" s="241" t="e">
        <f t="shared" si="2"/>
        <v>#DIV/0!</v>
      </c>
      <c r="I46" s="242" t="e">
        <f t="shared" si="3"/>
        <v>#DIV/0!</v>
      </c>
    </row>
    <row r="47" spans="1:9" ht="30" x14ac:dyDescent="0.2">
      <c r="A47" s="239" t="s">
        <v>177</v>
      </c>
      <c r="B47" s="240"/>
      <c r="C47" s="240"/>
      <c r="D47" s="240"/>
      <c r="E47" s="240"/>
      <c r="F47" s="240"/>
      <c r="G47" s="240"/>
      <c r="H47" s="241" t="e">
        <f t="shared" si="2"/>
        <v>#DIV/0!</v>
      </c>
      <c r="I47" s="242" t="e">
        <f t="shared" si="3"/>
        <v>#DIV/0!</v>
      </c>
    </row>
    <row r="48" spans="1:9" ht="30" x14ac:dyDescent="0.2">
      <c r="A48" s="239" t="s">
        <v>178</v>
      </c>
      <c r="B48" s="240"/>
      <c r="C48" s="240"/>
      <c r="D48" s="240"/>
      <c r="E48" s="240"/>
      <c r="F48" s="240"/>
      <c r="G48" s="240"/>
      <c r="H48" s="241" t="e">
        <f t="shared" si="2"/>
        <v>#DIV/0!</v>
      </c>
      <c r="I48" s="242" t="e">
        <f t="shared" si="3"/>
        <v>#DIV/0!</v>
      </c>
    </row>
    <row r="49" spans="1:9" ht="30" x14ac:dyDescent="0.2">
      <c r="A49" s="239" t="s">
        <v>179</v>
      </c>
      <c r="B49" s="240"/>
      <c r="C49" s="240"/>
      <c r="D49" s="240"/>
      <c r="E49" s="240"/>
      <c r="F49" s="240"/>
      <c r="G49" s="240"/>
      <c r="H49" s="241" t="e">
        <f t="shared" si="2"/>
        <v>#DIV/0!</v>
      </c>
      <c r="I49" s="242" t="e">
        <f t="shared" si="3"/>
        <v>#DIV/0!</v>
      </c>
    </row>
    <row r="50" spans="1:9" x14ac:dyDescent="0.2">
      <c r="A50" s="239" t="s">
        <v>180</v>
      </c>
      <c r="B50" s="240"/>
      <c r="C50" s="240"/>
      <c r="D50" s="240"/>
      <c r="E50" s="240"/>
      <c r="F50" s="240"/>
      <c r="G50" s="240"/>
      <c r="H50" s="241" t="e">
        <f t="shared" si="2"/>
        <v>#DIV/0!</v>
      </c>
      <c r="I50" s="242" t="e">
        <f t="shared" si="3"/>
        <v>#DIV/0!</v>
      </c>
    </row>
    <row r="51" spans="1:9" ht="15.75" thickBot="1" x14ac:dyDescent="0.25">
      <c r="A51" s="243" t="s">
        <v>181</v>
      </c>
      <c r="B51" s="244">
        <v>170</v>
      </c>
      <c r="C51" s="244">
        <v>177</v>
      </c>
      <c r="D51" s="244">
        <v>300</v>
      </c>
      <c r="E51" s="244">
        <v>300</v>
      </c>
      <c r="F51" s="244">
        <v>198</v>
      </c>
      <c r="G51" s="244">
        <v>209</v>
      </c>
      <c r="H51" s="245">
        <f t="shared" si="2"/>
        <v>116.47058823529413</v>
      </c>
      <c r="I51" s="246">
        <f t="shared" si="3"/>
        <v>66</v>
      </c>
    </row>
    <row r="52" spans="1:9" s="125" customFormat="1" x14ac:dyDescent="0.2">
      <c r="A52" s="247"/>
      <c r="B52" s="247"/>
      <c r="C52" s="247"/>
      <c r="F52" s="126"/>
    </row>
    <row r="53" spans="1:9" ht="15.75" x14ac:dyDescent="0.2">
      <c r="A53" s="110" t="s">
        <v>120</v>
      </c>
      <c r="B53" s="110"/>
      <c r="C53" s="110"/>
    </row>
    <row r="54" spans="1:9" x14ac:dyDescent="0.2">
      <c r="A54" s="428" t="s">
        <v>182</v>
      </c>
      <c r="B54" s="429"/>
      <c r="C54" s="429"/>
      <c r="D54" s="429"/>
      <c r="E54" s="429"/>
      <c r="F54" s="429"/>
      <c r="G54" s="429"/>
      <c r="H54" s="429"/>
      <c r="I54" s="430"/>
    </row>
    <row r="55" spans="1:9" x14ac:dyDescent="0.2">
      <c r="A55" s="431"/>
      <c r="B55" s="432"/>
      <c r="C55" s="432"/>
      <c r="D55" s="432"/>
      <c r="E55" s="432"/>
      <c r="F55" s="432"/>
      <c r="G55" s="432"/>
      <c r="H55" s="432"/>
      <c r="I55" s="433"/>
    </row>
    <row r="56" spans="1:9" x14ac:dyDescent="0.2">
      <c r="A56" s="431"/>
      <c r="B56" s="432"/>
      <c r="C56" s="432"/>
      <c r="D56" s="432"/>
      <c r="E56" s="432"/>
      <c r="F56" s="432"/>
      <c r="G56" s="432"/>
      <c r="H56" s="432"/>
      <c r="I56" s="433"/>
    </row>
    <row r="57" spans="1:9" x14ac:dyDescent="0.2">
      <c r="A57" s="434"/>
      <c r="B57" s="435"/>
      <c r="C57" s="435"/>
      <c r="D57" s="435"/>
      <c r="E57" s="435"/>
      <c r="F57" s="435"/>
      <c r="G57" s="435"/>
      <c r="H57" s="435"/>
      <c r="I57" s="436"/>
    </row>
    <row r="58" spans="1:9" x14ac:dyDescent="0.2">
      <c r="A58" s="113"/>
      <c r="B58" s="113"/>
      <c r="C58" s="113"/>
      <c r="D58" s="114"/>
      <c r="E58" s="114"/>
      <c r="F58" s="113"/>
      <c r="G58" s="115"/>
      <c r="H58" s="115"/>
      <c r="I58" s="115"/>
    </row>
    <row r="59" spans="1:9" s="119" customFormat="1" x14ac:dyDescent="0.2">
      <c r="A59" s="116" t="s">
        <v>183</v>
      </c>
      <c r="B59" s="114"/>
      <c r="C59" s="114"/>
      <c r="D59" s="114"/>
      <c r="E59" s="116" t="s">
        <v>123</v>
      </c>
      <c r="F59" s="116"/>
      <c r="G59" s="116"/>
      <c r="H59" s="116"/>
      <c r="I59" s="116"/>
    </row>
    <row r="60" spans="1:9" s="119" customFormat="1" x14ac:dyDescent="0.2">
      <c r="A60" s="114"/>
      <c r="B60" s="114"/>
      <c r="C60" s="114"/>
      <c r="D60" s="114"/>
      <c r="E60" s="114"/>
      <c r="F60" s="114"/>
      <c r="G60" s="117"/>
      <c r="H60" s="117"/>
      <c r="I60" s="117"/>
    </row>
    <row r="61" spans="1:9" s="119" customFormat="1" x14ac:dyDescent="0.2">
      <c r="A61" s="116" t="s">
        <v>184</v>
      </c>
      <c r="B61" s="114"/>
      <c r="C61" s="114"/>
      <c r="D61" s="114"/>
      <c r="E61" s="114"/>
      <c r="F61" s="114"/>
      <c r="G61" s="117"/>
      <c r="H61" s="117"/>
      <c r="I61" s="117"/>
    </row>
    <row r="62" spans="1:9" x14ac:dyDescent="0.2">
      <c r="D62" s="112"/>
      <c r="E62" s="112"/>
    </row>
    <row r="63" spans="1:9" s="125" customFormat="1" x14ac:dyDescent="0.2">
      <c r="F63" s="126"/>
    </row>
  </sheetData>
  <sheetProtection password="CAC1" sheet="1" selectLockedCells="1"/>
  <mergeCells count="7">
    <mergeCell ref="A54:I57"/>
    <mergeCell ref="A1:F1"/>
    <mergeCell ref="A4:A5"/>
    <mergeCell ref="B4:C4"/>
    <mergeCell ref="D4:E4"/>
    <mergeCell ref="F4:G4"/>
    <mergeCell ref="H4:I4"/>
  </mergeCells>
  <printOptions horizontalCentered="1" verticalCentered="1"/>
  <pageMargins left="0.15748031496062992" right="0.19685039370078741" top="0.19685039370078741" bottom="0.19685039370078741" header="0" footer="0"/>
  <pageSetup paperSize="9" scale="62" orientation="landscape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topLeftCell="A28" zoomScale="80" zoomScaleNormal="80" zoomScaleSheetLayoutView="66" workbookViewId="0">
      <selection activeCell="F37" sqref="F37"/>
    </sheetView>
  </sheetViews>
  <sheetFormatPr defaultRowHeight="15" x14ac:dyDescent="0.2"/>
  <cols>
    <col min="1" max="1" width="57.140625" style="111" customWidth="1"/>
    <col min="2" max="2" width="17" style="111" customWidth="1"/>
    <col min="3" max="3" width="16.28515625" style="111" customWidth="1"/>
    <col min="4" max="4" width="18.85546875" style="111" customWidth="1"/>
    <col min="5" max="5" width="14.7109375" style="111" customWidth="1"/>
    <col min="6" max="6" width="18" style="111" customWidth="1"/>
    <col min="7" max="7" width="15.7109375" style="111" customWidth="1"/>
    <col min="8" max="8" width="17.28515625" style="111" customWidth="1"/>
    <col min="9" max="9" width="18.42578125" style="111" customWidth="1"/>
    <col min="10" max="10" width="17" style="111" customWidth="1"/>
    <col min="11" max="11" width="17.85546875" style="111" customWidth="1"/>
    <col min="12" max="12" width="16.140625" style="111" customWidth="1"/>
    <col min="13" max="13" width="18.7109375" style="111" customWidth="1"/>
    <col min="14" max="14" width="16.7109375" style="111" customWidth="1"/>
    <col min="15" max="15" width="14.28515625" style="111" customWidth="1"/>
    <col min="16" max="17" width="15.42578125" style="111" customWidth="1"/>
    <col min="18" max="256" width="9.140625" style="111"/>
    <col min="257" max="257" width="57.140625" style="111" customWidth="1"/>
    <col min="258" max="258" width="17" style="111" customWidth="1"/>
    <col min="259" max="259" width="16.28515625" style="111" customWidth="1"/>
    <col min="260" max="260" width="18.85546875" style="111" customWidth="1"/>
    <col min="261" max="261" width="14.7109375" style="111" customWidth="1"/>
    <col min="262" max="262" width="18" style="111" customWidth="1"/>
    <col min="263" max="263" width="15.7109375" style="111" customWidth="1"/>
    <col min="264" max="264" width="17.28515625" style="111" customWidth="1"/>
    <col min="265" max="265" width="18.42578125" style="111" customWidth="1"/>
    <col min="266" max="266" width="17" style="111" customWidth="1"/>
    <col min="267" max="267" width="17.85546875" style="111" customWidth="1"/>
    <col min="268" max="268" width="16.140625" style="111" customWidth="1"/>
    <col min="269" max="269" width="18.7109375" style="111" customWidth="1"/>
    <col min="270" max="270" width="16.7109375" style="111" customWidth="1"/>
    <col min="271" max="271" width="14.28515625" style="111" customWidth="1"/>
    <col min="272" max="273" width="15.42578125" style="111" customWidth="1"/>
    <col min="274" max="512" width="9.140625" style="111"/>
    <col min="513" max="513" width="57.140625" style="111" customWidth="1"/>
    <col min="514" max="514" width="17" style="111" customWidth="1"/>
    <col min="515" max="515" width="16.28515625" style="111" customWidth="1"/>
    <col min="516" max="516" width="18.85546875" style="111" customWidth="1"/>
    <col min="517" max="517" width="14.7109375" style="111" customWidth="1"/>
    <col min="518" max="518" width="18" style="111" customWidth="1"/>
    <col min="519" max="519" width="15.7109375" style="111" customWidth="1"/>
    <col min="520" max="520" width="17.28515625" style="111" customWidth="1"/>
    <col min="521" max="521" width="18.42578125" style="111" customWidth="1"/>
    <col min="522" max="522" width="17" style="111" customWidth="1"/>
    <col min="523" max="523" width="17.85546875" style="111" customWidth="1"/>
    <col min="524" max="524" width="16.140625" style="111" customWidth="1"/>
    <col min="525" max="525" width="18.7109375" style="111" customWidth="1"/>
    <col min="526" max="526" width="16.7109375" style="111" customWidth="1"/>
    <col min="527" max="527" width="14.28515625" style="111" customWidth="1"/>
    <col min="528" max="529" width="15.42578125" style="111" customWidth="1"/>
    <col min="530" max="768" width="9.140625" style="111"/>
    <col min="769" max="769" width="57.140625" style="111" customWidth="1"/>
    <col min="770" max="770" width="17" style="111" customWidth="1"/>
    <col min="771" max="771" width="16.28515625" style="111" customWidth="1"/>
    <col min="772" max="772" width="18.85546875" style="111" customWidth="1"/>
    <col min="773" max="773" width="14.7109375" style="111" customWidth="1"/>
    <col min="774" max="774" width="18" style="111" customWidth="1"/>
    <col min="775" max="775" width="15.7109375" style="111" customWidth="1"/>
    <col min="776" max="776" width="17.28515625" style="111" customWidth="1"/>
    <col min="777" max="777" width="18.42578125" style="111" customWidth="1"/>
    <col min="778" max="778" width="17" style="111" customWidth="1"/>
    <col min="779" max="779" width="17.85546875" style="111" customWidth="1"/>
    <col min="780" max="780" width="16.140625" style="111" customWidth="1"/>
    <col min="781" max="781" width="18.7109375" style="111" customWidth="1"/>
    <col min="782" max="782" width="16.7109375" style="111" customWidth="1"/>
    <col min="783" max="783" width="14.28515625" style="111" customWidth="1"/>
    <col min="784" max="785" width="15.42578125" style="111" customWidth="1"/>
    <col min="786" max="1024" width="9.140625" style="111"/>
    <col min="1025" max="1025" width="57.140625" style="111" customWidth="1"/>
    <col min="1026" max="1026" width="17" style="111" customWidth="1"/>
    <col min="1027" max="1027" width="16.28515625" style="111" customWidth="1"/>
    <col min="1028" max="1028" width="18.85546875" style="111" customWidth="1"/>
    <col min="1029" max="1029" width="14.7109375" style="111" customWidth="1"/>
    <col min="1030" max="1030" width="18" style="111" customWidth="1"/>
    <col min="1031" max="1031" width="15.7109375" style="111" customWidth="1"/>
    <col min="1032" max="1032" width="17.28515625" style="111" customWidth="1"/>
    <col min="1033" max="1033" width="18.42578125" style="111" customWidth="1"/>
    <col min="1034" max="1034" width="17" style="111" customWidth="1"/>
    <col min="1035" max="1035" width="17.85546875" style="111" customWidth="1"/>
    <col min="1036" max="1036" width="16.140625" style="111" customWidth="1"/>
    <col min="1037" max="1037" width="18.7109375" style="111" customWidth="1"/>
    <col min="1038" max="1038" width="16.7109375" style="111" customWidth="1"/>
    <col min="1039" max="1039" width="14.28515625" style="111" customWidth="1"/>
    <col min="1040" max="1041" width="15.42578125" style="111" customWidth="1"/>
    <col min="1042" max="1280" width="9.140625" style="111"/>
    <col min="1281" max="1281" width="57.140625" style="111" customWidth="1"/>
    <col min="1282" max="1282" width="17" style="111" customWidth="1"/>
    <col min="1283" max="1283" width="16.28515625" style="111" customWidth="1"/>
    <col min="1284" max="1284" width="18.85546875" style="111" customWidth="1"/>
    <col min="1285" max="1285" width="14.7109375" style="111" customWidth="1"/>
    <col min="1286" max="1286" width="18" style="111" customWidth="1"/>
    <col min="1287" max="1287" width="15.7109375" style="111" customWidth="1"/>
    <col min="1288" max="1288" width="17.28515625" style="111" customWidth="1"/>
    <col min="1289" max="1289" width="18.42578125" style="111" customWidth="1"/>
    <col min="1290" max="1290" width="17" style="111" customWidth="1"/>
    <col min="1291" max="1291" width="17.85546875" style="111" customWidth="1"/>
    <col min="1292" max="1292" width="16.140625" style="111" customWidth="1"/>
    <col min="1293" max="1293" width="18.7109375" style="111" customWidth="1"/>
    <col min="1294" max="1294" width="16.7109375" style="111" customWidth="1"/>
    <col min="1295" max="1295" width="14.28515625" style="111" customWidth="1"/>
    <col min="1296" max="1297" width="15.42578125" style="111" customWidth="1"/>
    <col min="1298" max="1536" width="9.140625" style="111"/>
    <col min="1537" max="1537" width="57.140625" style="111" customWidth="1"/>
    <col min="1538" max="1538" width="17" style="111" customWidth="1"/>
    <col min="1539" max="1539" width="16.28515625" style="111" customWidth="1"/>
    <col min="1540" max="1540" width="18.85546875" style="111" customWidth="1"/>
    <col min="1541" max="1541" width="14.7109375" style="111" customWidth="1"/>
    <col min="1542" max="1542" width="18" style="111" customWidth="1"/>
    <col min="1543" max="1543" width="15.7109375" style="111" customWidth="1"/>
    <col min="1544" max="1544" width="17.28515625" style="111" customWidth="1"/>
    <col min="1545" max="1545" width="18.42578125" style="111" customWidth="1"/>
    <col min="1546" max="1546" width="17" style="111" customWidth="1"/>
    <col min="1547" max="1547" width="17.85546875" style="111" customWidth="1"/>
    <col min="1548" max="1548" width="16.140625" style="111" customWidth="1"/>
    <col min="1549" max="1549" width="18.7109375" style="111" customWidth="1"/>
    <col min="1550" max="1550" width="16.7109375" style="111" customWidth="1"/>
    <col min="1551" max="1551" width="14.28515625" style="111" customWidth="1"/>
    <col min="1552" max="1553" width="15.42578125" style="111" customWidth="1"/>
    <col min="1554" max="1792" width="9.140625" style="111"/>
    <col min="1793" max="1793" width="57.140625" style="111" customWidth="1"/>
    <col min="1794" max="1794" width="17" style="111" customWidth="1"/>
    <col min="1795" max="1795" width="16.28515625" style="111" customWidth="1"/>
    <col min="1796" max="1796" width="18.85546875" style="111" customWidth="1"/>
    <col min="1797" max="1797" width="14.7109375" style="111" customWidth="1"/>
    <col min="1798" max="1798" width="18" style="111" customWidth="1"/>
    <col min="1799" max="1799" width="15.7109375" style="111" customWidth="1"/>
    <col min="1800" max="1800" width="17.28515625" style="111" customWidth="1"/>
    <col min="1801" max="1801" width="18.42578125" style="111" customWidth="1"/>
    <col min="1802" max="1802" width="17" style="111" customWidth="1"/>
    <col min="1803" max="1803" width="17.85546875" style="111" customWidth="1"/>
    <col min="1804" max="1804" width="16.140625" style="111" customWidth="1"/>
    <col min="1805" max="1805" width="18.7109375" style="111" customWidth="1"/>
    <col min="1806" max="1806" width="16.7109375" style="111" customWidth="1"/>
    <col min="1807" max="1807" width="14.28515625" style="111" customWidth="1"/>
    <col min="1808" max="1809" width="15.42578125" style="111" customWidth="1"/>
    <col min="1810" max="2048" width="9.140625" style="111"/>
    <col min="2049" max="2049" width="57.140625" style="111" customWidth="1"/>
    <col min="2050" max="2050" width="17" style="111" customWidth="1"/>
    <col min="2051" max="2051" width="16.28515625" style="111" customWidth="1"/>
    <col min="2052" max="2052" width="18.85546875" style="111" customWidth="1"/>
    <col min="2053" max="2053" width="14.7109375" style="111" customWidth="1"/>
    <col min="2054" max="2054" width="18" style="111" customWidth="1"/>
    <col min="2055" max="2055" width="15.7109375" style="111" customWidth="1"/>
    <col min="2056" max="2056" width="17.28515625" style="111" customWidth="1"/>
    <col min="2057" max="2057" width="18.42578125" style="111" customWidth="1"/>
    <col min="2058" max="2058" width="17" style="111" customWidth="1"/>
    <col min="2059" max="2059" width="17.85546875" style="111" customWidth="1"/>
    <col min="2060" max="2060" width="16.140625" style="111" customWidth="1"/>
    <col min="2061" max="2061" width="18.7109375" style="111" customWidth="1"/>
    <col min="2062" max="2062" width="16.7109375" style="111" customWidth="1"/>
    <col min="2063" max="2063" width="14.28515625" style="111" customWidth="1"/>
    <col min="2064" max="2065" width="15.42578125" style="111" customWidth="1"/>
    <col min="2066" max="2304" width="9.140625" style="111"/>
    <col min="2305" max="2305" width="57.140625" style="111" customWidth="1"/>
    <col min="2306" max="2306" width="17" style="111" customWidth="1"/>
    <col min="2307" max="2307" width="16.28515625" style="111" customWidth="1"/>
    <col min="2308" max="2308" width="18.85546875" style="111" customWidth="1"/>
    <col min="2309" max="2309" width="14.7109375" style="111" customWidth="1"/>
    <col min="2310" max="2310" width="18" style="111" customWidth="1"/>
    <col min="2311" max="2311" width="15.7109375" style="111" customWidth="1"/>
    <col min="2312" max="2312" width="17.28515625" style="111" customWidth="1"/>
    <col min="2313" max="2313" width="18.42578125" style="111" customWidth="1"/>
    <col min="2314" max="2314" width="17" style="111" customWidth="1"/>
    <col min="2315" max="2315" width="17.85546875" style="111" customWidth="1"/>
    <col min="2316" max="2316" width="16.140625" style="111" customWidth="1"/>
    <col min="2317" max="2317" width="18.7109375" style="111" customWidth="1"/>
    <col min="2318" max="2318" width="16.7109375" style="111" customWidth="1"/>
    <col min="2319" max="2319" width="14.28515625" style="111" customWidth="1"/>
    <col min="2320" max="2321" width="15.42578125" style="111" customWidth="1"/>
    <col min="2322" max="2560" width="9.140625" style="111"/>
    <col min="2561" max="2561" width="57.140625" style="111" customWidth="1"/>
    <col min="2562" max="2562" width="17" style="111" customWidth="1"/>
    <col min="2563" max="2563" width="16.28515625" style="111" customWidth="1"/>
    <col min="2564" max="2564" width="18.85546875" style="111" customWidth="1"/>
    <col min="2565" max="2565" width="14.7109375" style="111" customWidth="1"/>
    <col min="2566" max="2566" width="18" style="111" customWidth="1"/>
    <col min="2567" max="2567" width="15.7109375" style="111" customWidth="1"/>
    <col min="2568" max="2568" width="17.28515625" style="111" customWidth="1"/>
    <col min="2569" max="2569" width="18.42578125" style="111" customWidth="1"/>
    <col min="2570" max="2570" width="17" style="111" customWidth="1"/>
    <col min="2571" max="2571" width="17.85546875" style="111" customWidth="1"/>
    <col min="2572" max="2572" width="16.140625" style="111" customWidth="1"/>
    <col min="2573" max="2573" width="18.7109375" style="111" customWidth="1"/>
    <col min="2574" max="2574" width="16.7109375" style="111" customWidth="1"/>
    <col min="2575" max="2575" width="14.28515625" style="111" customWidth="1"/>
    <col min="2576" max="2577" width="15.42578125" style="111" customWidth="1"/>
    <col min="2578" max="2816" width="9.140625" style="111"/>
    <col min="2817" max="2817" width="57.140625" style="111" customWidth="1"/>
    <col min="2818" max="2818" width="17" style="111" customWidth="1"/>
    <col min="2819" max="2819" width="16.28515625" style="111" customWidth="1"/>
    <col min="2820" max="2820" width="18.85546875" style="111" customWidth="1"/>
    <col min="2821" max="2821" width="14.7109375" style="111" customWidth="1"/>
    <col min="2822" max="2822" width="18" style="111" customWidth="1"/>
    <col min="2823" max="2823" width="15.7109375" style="111" customWidth="1"/>
    <col min="2824" max="2824" width="17.28515625" style="111" customWidth="1"/>
    <col min="2825" max="2825" width="18.42578125" style="111" customWidth="1"/>
    <col min="2826" max="2826" width="17" style="111" customWidth="1"/>
    <col min="2827" max="2827" width="17.85546875" style="111" customWidth="1"/>
    <col min="2828" max="2828" width="16.140625" style="111" customWidth="1"/>
    <col min="2829" max="2829" width="18.7109375" style="111" customWidth="1"/>
    <col min="2830" max="2830" width="16.7109375" style="111" customWidth="1"/>
    <col min="2831" max="2831" width="14.28515625" style="111" customWidth="1"/>
    <col min="2832" max="2833" width="15.42578125" style="111" customWidth="1"/>
    <col min="2834" max="3072" width="9.140625" style="111"/>
    <col min="3073" max="3073" width="57.140625" style="111" customWidth="1"/>
    <col min="3074" max="3074" width="17" style="111" customWidth="1"/>
    <col min="3075" max="3075" width="16.28515625" style="111" customWidth="1"/>
    <col min="3076" max="3076" width="18.85546875" style="111" customWidth="1"/>
    <col min="3077" max="3077" width="14.7109375" style="111" customWidth="1"/>
    <col min="3078" max="3078" width="18" style="111" customWidth="1"/>
    <col min="3079" max="3079" width="15.7109375" style="111" customWidth="1"/>
    <col min="3080" max="3080" width="17.28515625" style="111" customWidth="1"/>
    <col min="3081" max="3081" width="18.42578125" style="111" customWidth="1"/>
    <col min="3082" max="3082" width="17" style="111" customWidth="1"/>
    <col min="3083" max="3083" width="17.85546875" style="111" customWidth="1"/>
    <col min="3084" max="3084" width="16.140625" style="111" customWidth="1"/>
    <col min="3085" max="3085" width="18.7109375" style="111" customWidth="1"/>
    <col min="3086" max="3086" width="16.7109375" style="111" customWidth="1"/>
    <col min="3087" max="3087" width="14.28515625" style="111" customWidth="1"/>
    <col min="3088" max="3089" width="15.42578125" style="111" customWidth="1"/>
    <col min="3090" max="3328" width="9.140625" style="111"/>
    <col min="3329" max="3329" width="57.140625" style="111" customWidth="1"/>
    <col min="3330" max="3330" width="17" style="111" customWidth="1"/>
    <col min="3331" max="3331" width="16.28515625" style="111" customWidth="1"/>
    <col min="3332" max="3332" width="18.85546875" style="111" customWidth="1"/>
    <col min="3333" max="3333" width="14.7109375" style="111" customWidth="1"/>
    <col min="3334" max="3334" width="18" style="111" customWidth="1"/>
    <col min="3335" max="3335" width="15.7109375" style="111" customWidth="1"/>
    <col min="3336" max="3336" width="17.28515625" style="111" customWidth="1"/>
    <col min="3337" max="3337" width="18.42578125" style="111" customWidth="1"/>
    <col min="3338" max="3338" width="17" style="111" customWidth="1"/>
    <col min="3339" max="3339" width="17.85546875" style="111" customWidth="1"/>
    <col min="3340" max="3340" width="16.140625" style="111" customWidth="1"/>
    <col min="3341" max="3341" width="18.7109375" style="111" customWidth="1"/>
    <col min="3342" max="3342" width="16.7109375" style="111" customWidth="1"/>
    <col min="3343" max="3343" width="14.28515625" style="111" customWidth="1"/>
    <col min="3344" max="3345" width="15.42578125" style="111" customWidth="1"/>
    <col min="3346" max="3584" width="9.140625" style="111"/>
    <col min="3585" max="3585" width="57.140625" style="111" customWidth="1"/>
    <col min="3586" max="3586" width="17" style="111" customWidth="1"/>
    <col min="3587" max="3587" width="16.28515625" style="111" customWidth="1"/>
    <col min="3588" max="3588" width="18.85546875" style="111" customWidth="1"/>
    <col min="3589" max="3589" width="14.7109375" style="111" customWidth="1"/>
    <col min="3590" max="3590" width="18" style="111" customWidth="1"/>
    <col min="3591" max="3591" width="15.7109375" style="111" customWidth="1"/>
    <col min="3592" max="3592" width="17.28515625" style="111" customWidth="1"/>
    <col min="3593" max="3593" width="18.42578125" style="111" customWidth="1"/>
    <col min="3594" max="3594" width="17" style="111" customWidth="1"/>
    <col min="3595" max="3595" width="17.85546875" style="111" customWidth="1"/>
    <col min="3596" max="3596" width="16.140625" style="111" customWidth="1"/>
    <col min="3597" max="3597" width="18.7109375" style="111" customWidth="1"/>
    <col min="3598" max="3598" width="16.7109375" style="111" customWidth="1"/>
    <col min="3599" max="3599" width="14.28515625" style="111" customWidth="1"/>
    <col min="3600" max="3601" width="15.42578125" style="111" customWidth="1"/>
    <col min="3602" max="3840" width="9.140625" style="111"/>
    <col min="3841" max="3841" width="57.140625" style="111" customWidth="1"/>
    <col min="3842" max="3842" width="17" style="111" customWidth="1"/>
    <col min="3843" max="3843" width="16.28515625" style="111" customWidth="1"/>
    <col min="3844" max="3844" width="18.85546875" style="111" customWidth="1"/>
    <col min="3845" max="3845" width="14.7109375" style="111" customWidth="1"/>
    <col min="3846" max="3846" width="18" style="111" customWidth="1"/>
    <col min="3847" max="3847" width="15.7109375" style="111" customWidth="1"/>
    <col min="3848" max="3848" width="17.28515625" style="111" customWidth="1"/>
    <col min="3849" max="3849" width="18.42578125" style="111" customWidth="1"/>
    <col min="3850" max="3850" width="17" style="111" customWidth="1"/>
    <col min="3851" max="3851" width="17.85546875" style="111" customWidth="1"/>
    <col min="3852" max="3852" width="16.140625" style="111" customWidth="1"/>
    <col min="3853" max="3853" width="18.7109375" style="111" customWidth="1"/>
    <col min="3854" max="3854" width="16.7109375" style="111" customWidth="1"/>
    <col min="3855" max="3855" width="14.28515625" style="111" customWidth="1"/>
    <col min="3856" max="3857" width="15.42578125" style="111" customWidth="1"/>
    <col min="3858" max="4096" width="9.140625" style="111"/>
    <col min="4097" max="4097" width="57.140625" style="111" customWidth="1"/>
    <col min="4098" max="4098" width="17" style="111" customWidth="1"/>
    <col min="4099" max="4099" width="16.28515625" style="111" customWidth="1"/>
    <col min="4100" max="4100" width="18.85546875" style="111" customWidth="1"/>
    <col min="4101" max="4101" width="14.7109375" style="111" customWidth="1"/>
    <col min="4102" max="4102" width="18" style="111" customWidth="1"/>
    <col min="4103" max="4103" width="15.7109375" style="111" customWidth="1"/>
    <col min="4104" max="4104" width="17.28515625" style="111" customWidth="1"/>
    <col min="4105" max="4105" width="18.42578125" style="111" customWidth="1"/>
    <col min="4106" max="4106" width="17" style="111" customWidth="1"/>
    <col min="4107" max="4107" width="17.85546875" style="111" customWidth="1"/>
    <col min="4108" max="4108" width="16.140625" style="111" customWidth="1"/>
    <col min="4109" max="4109" width="18.7109375" style="111" customWidth="1"/>
    <col min="4110" max="4110" width="16.7109375" style="111" customWidth="1"/>
    <col min="4111" max="4111" width="14.28515625" style="111" customWidth="1"/>
    <col min="4112" max="4113" width="15.42578125" style="111" customWidth="1"/>
    <col min="4114" max="4352" width="9.140625" style="111"/>
    <col min="4353" max="4353" width="57.140625" style="111" customWidth="1"/>
    <col min="4354" max="4354" width="17" style="111" customWidth="1"/>
    <col min="4355" max="4355" width="16.28515625" style="111" customWidth="1"/>
    <col min="4356" max="4356" width="18.85546875" style="111" customWidth="1"/>
    <col min="4357" max="4357" width="14.7109375" style="111" customWidth="1"/>
    <col min="4358" max="4358" width="18" style="111" customWidth="1"/>
    <col min="4359" max="4359" width="15.7109375" style="111" customWidth="1"/>
    <col min="4360" max="4360" width="17.28515625" style="111" customWidth="1"/>
    <col min="4361" max="4361" width="18.42578125" style="111" customWidth="1"/>
    <col min="4362" max="4362" width="17" style="111" customWidth="1"/>
    <col min="4363" max="4363" width="17.85546875" style="111" customWidth="1"/>
    <col min="4364" max="4364" width="16.140625" style="111" customWidth="1"/>
    <col min="4365" max="4365" width="18.7109375" style="111" customWidth="1"/>
    <col min="4366" max="4366" width="16.7109375" style="111" customWidth="1"/>
    <col min="4367" max="4367" width="14.28515625" style="111" customWidth="1"/>
    <col min="4368" max="4369" width="15.42578125" style="111" customWidth="1"/>
    <col min="4370" max="4608" width="9.140625" style="111"/>
    <col min="4609" max="4609" width="57.140625" style="111" customWidth="1"/>
    <col min="4610" max="4610" width="17" style="111" customWidth="1"/>
    <col min="4611" max="4611" width="16.28515625" style="111" customWidth="1"/>
    <col min="4612" max="4612" width="18.85546875" style="111" customWidth="1"/>
    <col min="4613" max="4613" width="14.7109375" style="111" customWidth="1"/>
    <col min="4614" max="4614" width="18" style="111" customWidth="1"/>
    <col min="4615" max="4615" width="15.7109375" style="111" customWidth="1"/>
    <col min="4616" max="4616" width="17.28515625" style="111" customWidth="1"/>
    <col min="4617" max="4617" width="18.42578125" style="111" customWidth="1"/>
    <col min="4618" max="4618" width="17" style="111" customWidth="1"/>
    <col min="4619" max="4619" width="17.85546875" style="111" customWidth="1"/>
    <col min="4620" max="4620" width="16.140625" style="111" customWidth="1"/>
    <col min="4621" max="4621" width="18.7109375" style="111" customWidth="1"/>
    <col min="4622" max="4622" width="16.7109375" style="111" customWidth="1"/>
    <col min="4623" max="4623" width="14.28515625" style="111" customWidth="1"/>
    <col min="4624" max="4625" width="15.42578125" style="111" customWidth="1"/>
    <col min="4626" max="4864" width="9.140625" style="111"/>
    <col min="4865" max="4865" width="57.140625" style="111" customWidth="1"/>
    <col min="4866" max="4866" width="17" style="111" customWidth="1"/>
    <col min="4867" max="4867" width="16.28515625" style="111" customWidth="1"/>
    <col min="4868" max="4868" width="18.85546875" style="111" customWidth="1"/>
    <col min="4869" max="4869" width="14.7109375" style="111" customWidth="1"/>
    <col min="4870" max="4870" width="18" style="111" customWidth="1"/>
    <col min="4871" max="4871" width="15.7109375" style="111" customWidth="1"/>
    <col min="4872" max="4872" width="17.28515625" style="111" customWidth="1"/>
    <col min="4873" max="4873" width="18.42578125" style="111" customWidth="1"/>
    <col min="4874" max="4874" width="17" style="111" customWidth="1"/>
    <col min="4875" max="4875" width="17.85546875" style="111" customWidth="1"/>
    <col min="4876" max="4876" width="16.140625" style="111" customWidth="1"/>
    <col min="4877" max="4877" width="18.7109375" style="111" customWidth="1"/>
    <col min="4878" max="4878" width="16.7109375" style="111" customWidth="1"/>
    <col min="4879" max="4879" width="14.28515625" style="111" customWidth="1"/>
    <col min="4880" max="4881" width="15.42578125" style="111" customWidth="1"/>
    <col min="4882" max="5120" width="9.140625" style="111"/>
    <col min="5121" max="5121" width="57.140625" style="111" customWidth="1"/>
    <col min="5122" max="5122" width="17" style="111" customWidth="1"/>
    <col min="5123" max="5123" width="16.28515625" style="111" customWidth="1"/>
    <col min="5124" max="5124" width="18.85546875" style="111" customWidth="1"/>
    <col min="5125" max="5125" width="14.7109375" style="111" customWidth="1"/>
    <col min="5126" max="5126" width="18" style="111" customWidth="1"/>
    <col min="5127" max="5127" width="15.7109375" style="111" customWidth="1"/>
    <col min="5128" max="5128" width="17.28515625" style="111" customWidth="1"/>
    <col min="5129" max="5129" width="18.42578125" style="111" customWidth="1"/>
    <col min="5130" max="5130" width="17" style="111" customWidth="1"/>
    <col min="5131" max="5131" width="17.85546875" style="111" customWidth="1"/>
    <col min="5132" max="5132" width="16.140625" style="111" customWidth="1"/>
    <col min="5133" max="5133" width="18.7109375" style="111" customWidth="1"/>
    <col min="5134" max="5134" width="16.7109375" style="111" customWidth="1"/>
    <col min="5135" max="5135" width="14.28515625" style="111" customWidth="1"/>
    <col min="5136" max="5137" width="15.42578125" style="111" customWidth="1"/>
    <col min="5138" max="5376" width="9.140625" style="111"/>
    <col min="5377" max="5377" width="57.140625" style="111" customWidth="1"/>
    <col min="5378" max="5378" width="17" style="111" customWidth="1"/>
    <col min="5379" max="5379" width="16.28515625" style="111" customWidth="1"/>
    <col min="5380" max="5380" width="18.85546875" style="111" customWidth="1"/>
    <col min="5381" max="5381" width="14.7109375" style="111" customWidth="1"/>
    <col min="5382" max="5382" width="18" style="111" customWidth="1"/>
    <col min="5383" max="5383" width="15.7109375" style="111" customWidth="1"/>
    <col min="5384" max="5384" width="17.28515625" style="111" customWidth="1"/>
    <col min="5385" max="5385" width="18.42578125" style="111" customWidth="1"/>
    <col min="5386" max="5386" width="17" style="111" customWidth="1"/>
    <col min="5387" max="5387" width="17.85546875" style="111" customWidth="1"/>
    <col min="5388" max="5388" width="16.140625" style="111" customWidth="1"/>
    <col min="5389" max="5389" width="18.7109375" style="111" customWidth="1"/>
    <col min="5390" max="5390" width="16.7109375" style="111" customWidth="1"/>
    <col min="5391" max="5391" width="14.28515625" style="111" customWidth="1"/>
    <col min="5392" max="5393" width="15.42578125" style="111" customWidth="1"/>
    <col min="5394" max="5632" width="9.140625" style="111"/>
    <col min="5633" max="5633" width="57.140625" style="111" customWidth="1"/>
    <col min="5634" max="5634" width="17" style="111" customWidth="1"/>
    <col min="5635" max="5635" width="16.28515625" style="111" customWidth="1"/>
    <col min="5636" max="5636" width="18.85546875" style="111" customWidth="1"/>
    <col min="5637" max="5637" width="14.7109375" style="111" customWidth="1"/>
    <col min="5638" max="5638" width="18" style="111" customWidth="1"/>
    <col min="5639" max="5639" width="15.7109375" style="111" customWidth="1"/>
    <col min="5640" max="5640" width="17.28515625" style="111" customWidth="1"/>
    <col min="5641" max="5641" width="18.42578125" style="111" customWidth="1"/>
    <col min="5642" max="5642" width="17" style="111" customWidth="1"/>
    <col min="5643" max="5643" width="17.85546875" style="111" customWidth="1"/>
    <col min="5644" max="5644" width="16.140625" style="111" customWidth="1"/>
    <col min="5645" max="5645" width="18.7109375" style="111" customWidth="1"/>
    <col min="5646" max="5646" width="16.7109375" style="111" customWidth="1"/>
    <col min="5647" max="5647" width="14.28515625" style="111" customWidth="1"/>
    <col min="5648" max="5649" width="15.42578125" style="111" customWidth="1"/>
    <col min="5650" max="5888" width="9.140625" style="111"/>
    <col min="5889" max="5889" width="57.140625" style="111" customWidth="1"/>
    <col min="5890" max="5890" width="17" style="111" customWidth="1"/>
    <col min="5891" max="5891" width="16.28515625" style="111" customWidth="1"/>
    <col min="5892" max="5892" width="18.85546875" style="111" customWidth="1"/>
    <col min="5893" max="5893" width="14.7109375" style="111" customWidth="1"/>
    <col min="5894" max="5894" width="18" style="111" customWidth="1"/>
    <col min="5895" max="5895" width="15.7109375" style="111" customWidth="1"/>
    <col min="5896" max="5896" width="17.28515625" style="111" customWidth="1"/>
    <col min="5897" max="5897" width="18.42578125" style="111" customWidth="1"/>
    <col min="5898" max="5898" width="17" style="111" customWidth="1"/>
    <col min="5899" max="5899" width="17.85546875" style="111" customWidth="1"/>
    <col min="5900" max="5900" width="16.140625" style="111" customWidth="1"/>
    <col min="5901" max="5901" width="18.7109375" style="111" customWidth="1"/>
    <col min="5902" max="5902" width="16.7109375" style="111" customWidth="1"/>
    <col min="5903" max="5903" width="14.28515625" style="111" customWidth="1"/>
    <col min="5904" max="5905" width="15.42578125" style="111" customWidth="1"/>
    <col min="5906" max="6144" width="9.140625" style="111"/>
    <col min="6145" max="6145" width="57.140625" style="111" customWidth="1"/>
    <col min="6146" max="6146" width="17" style="111" customWidth="1"/>
    <col min="6147" max="6147" width="16.28515625" style="111" customWidth="1"/>
    <col min="6148" max="6148" width="18.85546875" style="111" customWidth="1"/>
    <col min="6149" max="6149" width="14.7109375" style="111" customWidth="1"/>
    <col min="6150" max="6150" width="18" style="111" customWidth="1"/>
    <col min="6151" max="6151" width="15.7109375" style="111" customWidth="1"/>
    <col min="6152" max="6152" width="17.28515625" style="111" customWidth="1"/>
    <col min="6153" max="6153" width="18.42578125" style="111" customWidth="1"/>
    <col min="6154" max="6154" width="17" style="111" customWidth="1"/>
    <col min="6155" max="6155" width="17.85546875" style="111" customWidth="1"/>
    <col min="6156" max="6156" width="16.140625" style="111" customWidth="1"/>
    <col min="6157" max="6157" width="18.7109375" style="111" customWidth="1"/>
    <col min="6158" max="6158" width="16.7109375" style="111" customWidth="1"/>
    <col min="6159" max="6159" width="14.28515625" style="111" customWidth="1"/>
    <col min="6160" max="6161" width="15.42578125" style="111" customWidth="1"/>
    <col min="6162" max="6400" width="9.140625" style="111"/>
    <col min="6401" max="6401" width="57.140625" style="111" customWidth="1"/>
    <col min="6402" max="6402" width="17" style="111" customWidth="1"/>
    <col min="6403" max="6403" width="16.28515625" style="111" customWidth="1"/>
    <col min="6404" max="6404" width="18.85546875" style="111" customWidth="1"/>
    <col min="6405" max="6405" width="14.7109375" style="111" customWidth="1"/>
    <col min="6406" max="6406" width="18" style="111" customWidth="1"/>
    <col min="6407" max="6407" width="15.7109375" style="111" customWidth="1"/>
    <col min="6408" max="6408" width="17.28515625" style="111" customWidth="1"/>
    <col min="6409" max="6409" width="18.42578125" style="111" customWidth="1"/>
    <col min="6410" max="6410" width="17" style="111" customWidth="1"/>
    <col min="6411" max="6411" width="17.85546875" style="111" customWidth="1"/>
    <col min="6412" max="6412" width="16.140625" style="111" customWidth="1"/>
    <col min="6413" max="6413" width="18.7109375" style="111" customWidth="1"/>
    <col min="6414" max="6414" width="16.7109375" style="111" customWidth="1"/>
    <col min="6415" max="6415" width="14.28515625" style="111" customWidth="1"/>
    <col min="6416" max="6417" width="15.42578125" style="111" customWidth="1"/>
    <col min="6418" max="6656" width="9.140625" style="111"/>
    <col min="6657" max="6657" width="57.140625" style="111" customWidth="1"/>
    <col min="6658" max="6658" width="17" style="111" customWidth="1"/>
    <col min="6659" max="6659" width="16.28515625" style="111" customWidth="1"/>
    <col min="6660" max="6660" width="18.85546875" style="111" customWidth="1"/>
    <col min="6661" max="6661" width="14.7109375" style="111" customWidth="1"/>
    <col min="6662" max="6662" width="18" style="111" customWidth="1"/>
    <col min="6663" max="6663" width="15.7109375" style="111" customWidth="1"/>
    <col min="6664" max="6664" width="17.28515625" style="111" customWidth="1"/>
    <col min="6665" max="6665" width="18.42578125" style="111" customWidth="1"/>
    <col min="6666" max="6666" width="17" style="111" customWidth="1"/>
    <col min="6667" max="6667" width="17.85546875" style="111" customWidth="1"/>
    <col min="6668" max="6668" width="16.140625" style="111" customWidth="1"/>
    <col min="6669" max="6669" width="18.7109375" style="111" customWidth="1"/>
    <col min="6670" max="6670" width="16.7109375" style="111" customWidth="1"/>
    <col min="6671" max="6671" width="14.28515625" style="111" customWidth="1"/>
    <col min="6672" max="6673" width="15.42578125" style="111" customWidth="1"/>
    <col min="6674" max="6912" width="9.140625" style="111"/>
    <col min="6913" max="6913" width="57.140625" style="111" customWidth="1"/>
    <col min="6914" max="6914" width="17" style="111" customWidth="1"/>
    <col min="6915" max="6915" width="16.28515625" style="111" customWidth="1"/>
    <col min="6916" max="6916" width="18.85546875" style="111" customWidth="1"/>
    <col min="6917" max="6917" width="14.7109375" style="111" customWidth="1"/>
    <col min="6918" max="6918" width="18" style="111" customWidth="1"/>
    <col min="6919" max="6919" width="15.7109375" style="111" customWidth="1"/>
    <col min="6920" max="6920" width="17.28515625" style="111" customWidth="1"/>
    <col min="6921" max="6921" width="18.42578125" style="111" customWidth="1"/>
    <col min="6922" max="6922" width="17" style="111" customWidth="1"/>
    <col min="6923" max="6923" width="17.85546875" style="111" customWidth="1"/>
    <col min="6924" max="6924" width="16.140625" style="111" customWidth="1"/>
    <col min="6925" max="6925" width="18.7109375" style="111" customWidth="1"/>
    <col min="6926" max="6926" width="16.7109375" style="111" customWidth="1"/>
    <col min="6927" max="6927" width="14.28515625" style="111" customWidth="1"/>
    <col min="6928" max="6929" width="15.42578125" style="111" customWidth="1"/>
    <col min="6930" max="7168" width="9.140625" style="111"/>
    <col min="7169" max="7169" width="57.140625" style="111" customWidth="1"/>
    <col min="7170" max="7170" width="17" style="111" customWidth="1"/>
    <col min="7171" max="7171" width="16.28515625" style="111" customWidth="1"/>
    <col min="7172" max="7172" width="18.85546875" style="111" customWidth="1"/>
    <col min="7173" max="7173" width="14.7109375" style="111" customWidth="1"/>
    <col min="7174" max="7174" width="18" style="111" customWidth="1"/>
    <col min="7175" max="7175" width="15.7109375" style="111" customWidth="1"/>
    <col min="7176" max="7176" width="17.28515625" style="111" customWidth="1"/>
    <col min="7177" max="7177" width="18.42578125" style="111" customWidth="1"/>
    <col min="7178" max="7178" width="17" style="111" customWidth="1"/>
    <col min="7179" max="7179" width="17.85546875" style="111" customWidth="1"/>
    <col min="7180" max="7180" width="16.140625" style="111" customWidth="1"/>
    <col min="7181" max="7181" width="18.7109375" style="111" customWidth="1"/>
    <col min="7182" max="7182" width="16.7109375" style="111" customWidth="1"/>
    <col min="7183" max="7183" width="14.28515625" style="111" customWidth="1"/>
    <col min="7184" max="7185" width="15.42578125" style="111" customWidth="1"/>
    <col min="7186" max="7424" width="9.140625" style="111"/>
    <col min="7425" max="7425" width="57.140625" style="111" customWidth="1"/>
    <col min="7426" max="7426" width="17" style="111" customWidth="1"/>
    <col min="7427" max="7427" width="16.28515625" style="111" customWidth="1"/>
    <col min="7428" max="7428" width="18.85546875" style="111" customWidth="1"/>
    <col min="7429" max="7429" width="14.7109375" style="111" customWidth="1"/>
    <col min="7430" max="7430" width="18" style="111" customWidth="1"/>
    <col min="7431" max="7431" width="15.7109375" style="111" customWidth="1"/>
    <col min="7432" max="7432" width="17.28515625" style="111" customWidth="1"/>
    <col min="7433" max="7433" width="18.42578125" style="111" customWidth="1"/>
    <col min="7434" max="7434" width="17" style="111" customWidth="1"/>
    <col min="7435" max="7435" width="17.85546875" style="111" customWidth="1"/>
    <col min="7436" max="7436" width="16.140625" style="111" customWidth="1"/>
    <col min="7437" max="7437" width="18.7109375" style="111" customWidth="1"/>
    <col min="7438" max="7438" width="16.7109375" style="111" customWidth="1"/>
    <col min="7439" max="7439" width="14.28515625" style="111" customWidth="1"/>
    <col min="7440" max="7441" width="15.42578125" style="111" customWidth="1"/>
    <col min="7442" max="7680" width="9.140625" style="111"/>
    <col min="7681" max="7681" width="57.140625" style="111" customWidth="1"/>
    <col min="7682" max="7682" width="17" style="111" customWidth="1"/>
    <col min="7683" max="7683" width="16.28515625" style="111" customWidth="1"/>
    <col min="7684" max="7684" width="18.85546875" style="111" customWidth="1"/>
    <col min="7685" max="7685" width="14.7109375" style="111" customWidth="1"/>
    <col min="7686" max="7686" width="18" style="111" customWidth="1"/>
    <col min="7687" max="7687" width="15.7109375" style="111" customWidth="1"/>
    <col min="7688" max="7688" width="17.28515625" style="111" customWidth="1"/>
    <col min="7689" max="7689" width="18.42578125" style="111" customWidth="1"/>
    <col min="7690" max="7690" width="17" style="111" customWidth="1"/>
    <col min="7691" max="7691" width="17.85546875" style="111" customWidth="1"/>
    <col min="7692" max="7692" width="16.140625" style="111" customWidth="1"/>
    <col min="7693" max="7693" width="18.7109375" style="111" customWidth="1"/>
    <col min="7694" max="7694" width="16.7109375" style="111" customWidth="1"/>
    <col min="7695" max="7695" width="14.28515625" style="111" customWidth="1"/>
    <col min="7696" max="7697" width="15.42578125" style="111" customWidth="1"/>
    <col min="7698" max="7936" width="9.140625" style="111"/>
    <col min="7937" max="7937" width="57.140625" style="111" customWidth="1"/>
    <col min="7938" max="7938" width="17" style="111" customWidth="1"/>
    <col min="7939" max="7939" width="16.28515625" style="111" customWidth="1"/>
    <col min="7940" max="7940" width="18.85546875" style="111" customWidth="1"/>
    <col min="7941" max="7941" width="14.7109375" style="111" customWidth="1"/>
    <col min="7942" max="7942" width="18" style="111" customWidth="1"/>
    <col min="7943" max="7943" width="15.7109375" style="111" customWidth="1"/>
    <col min="7944" max="7944" width="17.28515625" style="111" customWidth="1"/>
    <col min="7945" max="7945" width="18.42578125" style="111" customWidth="1"/>
    <col min="7946" max="7946" width="17" style="111" customWidth="1"/>
    <col min="7947" max="7947" width="17.85546875" style="111" customWidth="1"/>
    <col min="7948" max="7948" width="16.140625" style="111" customWidth="1"/>
    <col min="7949" max="7949" width="18.7109375" style="111" customWidth="1"/>
    <col min="7950" max="7950" width="16.7109375" style="111" customWidth="1"/>
    <col min="7951" max="7951" width="14.28515625" style="111" customWidth="1"/>
    <col min="7952" max="7953" width="15.42578125" style="111" customWidth="1"/>
    <col min="7954" max="8192" width="9.140625" style="111"/>
    <col min="8193" max="8193" width="57.140625" style="111" customWidth="1"/>
    <col min="8194" max="8194" width="17" style="111" customWidth="1"/>
    <col min="8195" max="8195" width="16.28515625" style="111" customWidth="1"/>
    <col min="8196" max="8196" width="18.85546875" style="111" customWidth="1"/>
    <col min="8197" max="8197" width="14.7109375" style="111" customWidth="1"/>
    <col min="8198" max="8198" width="18" style="111" customWidth="1"/>
    <col min="8199" max="8199" width="15.7109375" style="111" customWidth="1"/>
    <col min="8200" max="8200" width="17.28515625" style="111" customWidth="1"/>
    <col min="8201" max="8201" width="18.42578125" style="111" customWidth="1"/>
    <col min="8202" max="8202" width="17" style="111" customWidth="1"/>
    <col min="8203" max="8203" width="17.85546875" style="111" customWidth="1"/>
    <col min="8204" max="8204" width="16.140625" style="111" customWidth="1"/>
    <col min="8205" max="8205" width="18.7109375" style="111" customWidth="1"/>
    <col min="8206" max="8206" width="16.7109375" style="111" customWidth="1"/>
    <col min="8207" max="8207" width="14.28515625" style="111" customWidth="1"/>
    <col min="8208" max="8209" width="15.42578125" style="111" customWidth="1"/>
    <col min="8210" max="8448" width="9.140625" style="111"/>
    <col min="8449" max="8449" width="57.140625" style="111" customWidth="1"/>
    <col min="8450" max="8450" width="17" style="111" customWidth="1"/>
    <col min="8451" max="8451" width="16.28515625" style="111" customWidth="1"/>
    <col min="8452" max="8452" width="18.85546875" style="111" customWidth="1"/>
    <col min="8453" max="8453" width="14.7109375" style="111" customWidth="1"/>
    <col min="8454" max="8454" width="18" style="111" customWidth="1"/>
    <col min="8455" max="8455" width="15.7109375" style="111" customWidth="1"/>
    <col min="8456" max="8456" width="17.28515625" style="111" customWidth="1"/>
    <col min="8457" max="8457" width="18.42578125" style="111" customWidth="1"/>
    <col min="8458" max="8458" width="17" style="111" customWidth="1"/>
    <col min="8459" max="8459" width="17.85546875" style="111" customWidth="1"/>
    <col min="8460" max="8460" width="16.140625" style="111" customWidth="1"/>
    <col min="8461" max="8461" width="18.7109375" style="111" customWidth="1"/>
    <col min="8462" max="8462" width="16.7109375" style="111" customWidth="1"/>
    <col min="8463" max="8463" width="14.28515625" style="111" customWidth="1"/>
    <col min="8464" max="8465" width="15.42578125" style="111" customWidth="1"/>
    <col min="8466" max="8704" width="9.140625" style="111"/>
    <col min="8705" max="8705" width="57.140625" style="111" customWidth="1"/>
    <col min="8706" max="8706" width="17" style="111" customWidth="1"/>
    <col min="8707" max="8707" width="16.28515625" style="111" customWidth="1"/>
    <col min="8708" max="8708" width="18.85546875" style="111" customWidth="1"/>
    <col min="8709" max="8709" width="14.7109375" style="111" customWidth="1"/>
    <col min="8710" max="8710" width="18" style="111" customWidth="1"/>
    <col min="8711" max="8711" width="15.7109375" style="111" customWidth="1"/>
    <col min="8712" max="8712" width="17.28515625" style="111" customWidth="1"/>
    <col min="8713" max="8713" width="18.42578125" style="111" customWidth="1"/>
    <col min="8714" max="8714" width="17" style="111" customWidth="1"/>
    <col min="8715" max="8715" width="17.85546875" style="111" customWidth="1"/>
    <col min="8716" max="8716" width="16.140625" style="111" customWidth="1"/>
    <col min="8717" max="8717" width="18.7109375" style="111" customWidth="1"/>
    <col min="8718" max="8718" width="16.7109375" style="111" customWidth="1"/>
    <col min="8719" max="8719" width="14.28515625" style="111" customWidth="1"/>
    <col min="8720" max="8721" width="15.42578125" style="111" customWidth="1"/>
    <col min="8722" max="8960" width="9.140625" style="111"/>
    <col min="8961" max="8961" width="57.140625" style="111" customWidth="1"/>
    <col min="8962" max="8962" width="17" style="111" customWidth="1"/>
    <col min="8963" max="8963" width="16.28515625" style="111" customWidth="1"/>
    <col min="8964" max="8964" width="18.85546875" style="111" customWidth="1"/>
    <col min="8965" max="8965" width="14.7109375" style="111" customWidth="1"/>
    <col min="8966" max="8966" width="18" style="111" customWidth="1"/>
    <col min="8967" max="8967" width="15.7109375" style="111" customWidth="1"/>
    <col min="8968" max="8968" width="17.28515625" style="111" customWidth="1"/>
    <col min="8969" max="8969" width="18.42578125" style="111" customWidth="1"/>
    <col min="8970" max="8970" width="17" style="111" customWidth="1"/>
    <col min="8971" max="8971" width="17.85546875" style="111" customWidth="1"/>
    <col min="8972" max="8972" width="16.140625" style="111" customWidth="1"/>
    <col min="8973" max="8973" width="18.7109375" style="111" customWidth="1"/>
    <col min="8974" max="8974" width="16.7109375" style="111" customWidth="1"/>
    <col min="8975" max="8975" width="14.28515625" style="111" customWidth="1"/>
    <col min="8976" max="8977" width="15.42578125" style="111" customWidth="1"/>
    <col min="8978" max="9216" width="9.140625" style="111"/>
    <col min="9217" max="9217" width="57.140625" style="111" customWidth="1"/>
    <col min="9218" max="9218" width="17" style="111" customWidth="1"/>
    <col min="9219" max="9219" width="16.28515625" style="111" customWidth="1"/>
    <col min="9220" max="9220" width="18.85546875" style="111" customWidth="1"/>
    <col min="9221" max="9221" width="14.7109375" style="111" customWidth="1"/>
    <col min="9222" max="9222" width="18" style="111" customWidth="1"/>
    <col min="9223" max="9223" width="15.7109375" style="111" customWidth="1"/>
    <col min="9224" max="9224" width="17.28515625" style="111" customWidth="1"/>
    <col min="9225" max="9225" width="18.42578125" style="111" customWidth="1"/>
    <col min="9226" max="9226" width="17" style="111" customWidth="1"/>
    <col min="9227" max="9227" width="17.85546875" style="111" customWidth="1"/>
    <col min="9228" max="9228" width="16.140625" style="111" customWidth="1"/>
    <col min="9229" max="9229" width="18.7109375" style="111" customWidth="1"/>
    <col min="9230" max="9230" width="16.7109375" style="111" customWidth="1"/>
    <col min="9231" max="9231" width="14.28515625" style="111" customWidth="1"/>
    <col min="9232" max="9233" width="15.42578125" style="111" customWidth="1"/>
    <col min="9234" max="9472" width="9.140625" style="111"/>
    <col min="9473" max="9473" width="57.140625" style="111" customWidth="1"/>
    <col min="9474" max="9474" width="17" style="111" customWidth="1"/>
    <col min="9475" max="9475" width="16.28515625" style="111" customWidth="1"/>
    <col min="9476" max="9476" width="18.85546875" style="111" customWidth="1"/>
    <col min="9477" max="9477" width="14.7109375" style="111" customWidth="1"/>
    <col min="9478" max="9478" width="18" style="111" customWidth="1"/>
    <col min="9479" max="9479" width="15.7109375" style="111" customWidth="1"/>
    <col min="9480" max="9480" width="17.28515625" style="111" customWidth="1"/>
    <col min="9481" max="9481" width="18.42578125" style="111" customWidth="1"/>
    <col min="9482" max="9482" width="17" style="111" customWidth="1"/>
    <col min="9483" max="9483" width="17.85546875" style="111" customWidth="1"/>
    <col min="9484" max="9484" width="16.140625" style="111" customWidth="1"/>
    <col min="9485" max="9485" width="18.7109375" style="111" customWidth="1"/>
    <col min="9486" max="9486" width="16.7109375" style="111" customWidth="1"/>
    <col min="9487" max="9487" width="14.28515625" style="111" customWidth="1"/>
    <col min="9488" max="9489" width="15.42578125" style="111" customWidth="1"/>
    <col min="9490" max="9728" width="9.140625" style="111"/>
    <col min="9729" max="9729" width="57.140625" style="111" customWidth="1"/>
    <col min="9730" max="9730" width="17" style="111" customWidth="1"/>
    <col min="9731" max="9731" width="16.28515625" style="111" customWidth="1"/>
    <col min="9732" max="9732" width="18.85546875" style="111" customWidth="1"/>
    <col min="9733" max="9733" width="14.7109375" style="111" customWidth="1"/>
    <col min="9734" max="9734" width="18" style="111" customWidth="1"/>
    <col min="9735" max="9735" width="15.7109375" style="111" customWidth="1"/>
    <col min="9736" max="9736" width="17.28515625" style="111" customWidth="1"/>
    <col min="9737" max="9737" width="18.42578125" style="111" customWidth="1"/>
    <col min="9738" max="9738" width="17" style="111" customWidth="1"/>
    <col min="9739" max="9739" width="17.85546875" style="111" customWidth="1"/>
    <col min="9740" max="9740" width="16.140625" style="111" customWidth="1"/>
    <col min="9741" max="9741" width="18.7109375" style="111" customWidth="1"/>
    <col min="9742" max="9742" width="16.7109375" style="111" customWidth="1"/>
    <col min="9743" max="9743" width="14.28515625" style="111" customWidth="1"/>
    <col min="9744" max="9745" width="15.42578125" style="111" customWidth="1"/>
    <col min="9746" max="9984" width="9.140625" style="111"/>
    <col min="9985" max="9985" width="57.140625" style="111" customWidth="1"/>
    <col min="9986" max="9986" width="17" style="111" customWidth="1"/>
    <col min="9987" max="9987" width="16.28515625" style="111" customWidth="1"/>
    <col min="9988" max="9988" width="18.85546875" style="111" customWidth="1"/>
    <col min="9989" max="9989" width="14.7109375" style="111" customWidth="1"/>
    <col min="9990" max="9990" width="18" style="111" customWidth="1"/>
    <col min="9991" max="9991" width="15.7109375" style="111" customWidth="1"/>
    <col min="9992" max="9992" width="17.28515625" style="111" customWidth="1"/>
    <col min="9993" max="9993" width="18.42578125" style="111" customWidth="1"/>
    <col min="9994" max="9994" width="17" style="111" customWidth="1"/>
    <col min="9995" max="9995" width="17.85546875" style="111" customWidth="1"/>
    <col min="9996" max="9996" width="16.140625" style="111" customWidth="1"/>
    <col min="9997" max="9997" width="18.7109375" style="111" customWidth="1"/>
    <col min="9998" max="9998" width="16.7109375" style="111" customWidth="1"/>
    <col min="9999" max="9999" width="14.28515625" style="111" customWidth="1"/>
    <col min="10000" max="10001" width="15.42578125" style="111" customWidth="1"/>
    <col min="10002" max="10240" width="9.140625" style="111"/>
    <col min="10241" max="10241" width="57.140625" style="111" customWidth="1"/>
    <col min="10242" max="10242" width="17" style="111" customWidth="1"/>
    <col min="10243" max="10243" width="16.28515625" style="111" customWidth="1"/>
    <col min="10244" max="10244" width="18.85546875" style="111" customWidth="1"/>
    <col min="10245" max="10245" width="14.7109375" style="111" customWidth="1"/>
    <col min="10246" max="10246" width="18" style="111" customWidth="1"/>
    <col min="10247" max="10247" width="15.7109375" style="111" customWidth="1"/>
    <col min="10248" max="10248" width="17.28515625" style="111" customWidth="1"/>
    <col min="10249" max="10249" width="18.42578125" style="111" customWidth="1"/>
    <col min="10250" max="10250" width="17" style="111" customWidth="1"/>
    <col min="10251" max="10251" width="17.85546875" style="111" customWidth="1"/>
    <col min="10252" max="10252" width="16.140625" style="111" customWidth="1"/>
    <col min="10253" max="10253" width="18.7109375" style="111" customWidth="1"/>
    <col min="10254" max="10254" width="16.7109375" style="111" customWidth="1"/>
    <col min="10255" max="10255" width="14.28515625" style="111" customWidth="1"/>
    <col min="10256" max="10257" width="15.42578125" style="111" customWidth="1"/>
    <col min="10258" max="10496" width="9.140625" style="111"/>
    <col min="10497" max="10497" width="57.140625" style="111" customWidth="1"/>
    <col min="10498" max="10498" width="17" style="111" customWidth="1"/>
    <col min="10499" max="10499" width="16.28515625" style="111" customWidth="1"/>
    <col min="10500" max="10500" width="18.85546875" style="111" customWidth="1"/>
    <col min="10501" max="10501" width="14.7109375" style="111" customWidth="1"/>
    <col min="10502" max="10502" width="18" style="111" customWidth="1"/>
    <col min="10503" max="10503" width="15.7109375" style="111" customWidth="1"/>
    <col min="10504" max="10504" width="17.28515625" style="111" customWidth="1"/>
    <col min="10505" max="10505" width="18.42578125" style="111" customWidth="1"/>
    <col min="10506" max="10506" width="17" style="111" customWidth="1"/>
    <col min="10507" max="10507" width="17.85546875" style="111" customWidth="1"/>
    <col min="10508" max="10508" width="16.140625" style="111" customWidth="1"/>
    <col min="10509" max="10509" width="18.7109375" style="111" customWidth="1"/>
    <col min="10510" max="10510" width="16.7109375" style="111" customWidth="1"/>
    <col min="10511" max="10511" width="14.28515625" style="111" customWidth="1"/>
    <col min="10512" max="10513" width="15.42578125" style="111" customWidth="1"/>
    <col min="10514" max="10752" width="9.140625" style="111"/>
    <col min="10753" max="10753" width="57.140625" style="111" customWidth="1"/>
    <col min="10754" max="10754" width="17" style="111" customWidth="1"/>
    <col min="10755" max="10755" width="16.28515625" style="111" customWidth="1"/>
    <col min="10756" max="10756" width="18.85546875" style="111" customWidth="1"/>
    <col min="10757" max="10757" width="14.7109375" style="111" customWidth="1"/>
    <col min="10758" max="10758" width="18" style="111" customWidth="1"/>
    <col min="10759" max="10759" width="15.7109375" style="111" customWidth="1"/>
    <col min="10760" max="10760" width="17.28515625" style="111" customWidth="1"/>
    <col min="10761" max="10761" width="18.42578125" style="111" customWidth="1"/>
    <col min="10762" max="10762" width="17" style="111" customWidth="1"/>
    <col min="10763" max="10763" width="17.85546875" style="111" customWidth="1"/>
    <col min="10764" max="10764" width="16.140625" style="111" customWidth="1"/>
    <col min="10765" max="10765" width="18.7109375" style="111" customWidth="1"/>
    <col min="10766" max="10766" width="16.7109375" style="111" customWidth="1"/>
    <col min="10767" max="10767" width="14.28515625" style="111" customWidth="1"/>
    <col min="10768" max="10769" width="15.42578125" style="111" customWidth="1"/>
    <col min="10770" max="11008" width="9.140625" style="111"/>
    <col min="11009" max="11009" width="57.140625" style="111" customWidth="1"/>
    <col min="11010" max="11010" width="17" style="111" customWidth="1"/>
    <col min="11011" max="11011" width="16.28515625" style="111" customWidth="1"/>
    <col min="11012" max="11012" width="18.85546875" style="111" customWidth="1"/>
    <col min="11013" max="11013" width="14.7109375" style="111" customWidth="1"/>
    <col min="11014" max="11014" width="18" style="111" customWidth="1"/>
    <col min="11015" max="11015" width="15.7109375" style="111" customWidth="1"/>
    <col min="11016" max="11016" width="17.28515625" style="111" customWidth="1"/>
    <col min="11017" max="11017" width="18.42578125" style="111" customWidth="1"/>
    <col min="11018" max="11018" width="17" style="111" customWidth="1"/>
    <col min="11019" max="11019" width="17.85546875" style="111" customWidth="1"/>
    <col min="11020" max="11020" width="16.140625" style="111" customWidth="1"/>
    <col min="11021" max="11021" width="18.7109375" style="111" customWidth="1"/>
    <col min="11022" max="11022" width="16.7109375" style="111" customWidth="1"/>
    <col min="11023" max="11023" width="14.28515625" style="111" customWidth="1"/>
    <col min="11024" max="11025" width="15.42578125" style="111" customWidth="1"/>
    <col min="11026" max="11264" width="9.140625" style="111"/>
    <col min="11265" max="11265" width="57.140625" style="111" customWidth="1"/>
    <col min="11266" max="11266" width="17" style="111" customWidth="1"/>
    <col min="11267" max="11267" width="16.28515625" style="111" customWidth="1"/>
    <col min="11268" max="11268" width="18.85546875" style="111" customWidth="1"/>
    <col min="11269" max="11269" width="14.7109375" style="111" customWidth="1"/>
    <col min="11270" max="11270" width="18" style="111" customWidth="1"/>
    <col min="11271" max="11271" width="15.7109375" style="111" customWidth="1"/>
    <col min="11272" max="11272" width="17.28515625" style="111" customWidth="1"/>
    <col min="11273" max="11273" width="18.42578125" style="111" customWidth="1"/>
    <col min="11274" max="11274" width="17" style="111" customWidth="1"/>
    <col min="11275" max="11275" width="17.85546875" style="111" customWidth="1"/>
    <col min="11276" max="11276" width="16.140625" style="111" customWidth="1"/>
    <col min="11277" max="11277" width="18.7109375" style="111" customWidth="1"/>
    <col min="11278" max="11278" width="16.7109375" style="111" customWidth="1"/>
    <col min="11279" max="11279" width="14.28515625" style="111" customWidth="1"/>
    <col min="11280" max="11281" width="15.42578125" style="111" customWidth="1"/>
    <col min="11282" max="11520" width="9.140625" style="111"/>
    <col min="11521" max="11521" width="57.140625" style="111" customWidth="1"/>
    <col min="11522" max="11522" width="17" style="111" customWidth="1"/>
    <col min="11523" max="11523" width="16.28515625" style="111" customWidth="1"/>
    <col min="11524" max="11524" width="18.85546875" style="111" customWidth="1"/>
    <col min="11525" max="11525" width="14.7109375" style="111" customWidth="1"/>
    <col min="11526" max="11526" width="18" style="111" customWidth="1"/>
    <col min="11527" max="11527" width="15.7109375" style="111" customWidth="1"/>
    <col min="11528" max="11528" width="17.28515625" style="111" customWidth="1"/>
    <col min="11529" max="11529" width="18.42578125" style="111" customWidth="1"/>
    <col min="11530" max="11530" width="17" style="111" customWidth="1"/>
    <col min="11531" max="11531" width="17.85546875" style="111" customWidth="1"/>
    <col min="11532" max="11532" width="16.140625" style="111" customWidth="1"/>
    <col min="11533" max="11533" width="18.7109375" style="111" customWidth="1"/>
    <col min="11534" max="11534" width="16.7109375" style="111" customWidth="1"/>
    <col min="11535" max="11535" width="14.28515625" style="111" customWidth="1"/>
    <col min="11536" max="11537" width="15.42578125" style="111" customWidth="1"/>
    <col min="11538" max="11776" width="9.140625" style="111"/>
    <col min="11777" max="11777" width="57.140625" style="111" customWidth="1"/>
    <col min="11778" max="11778" width="17" style="111" customWidth="1"/>
    <col min="11779" max="11779" width="16.28515625" style="111" customWidth="1"/>
    <col min="11780" max="11780" width="18.85546875" style="111" customWidth="1"/>
    <col min="11781" max="11781" width="14.7109375" style="111" customWidth="1"/>
    <col min="11782" max="11782" width="18" style="111" customWidth="1"/>
    <col min="11783" max="11783" width="15.7109375" style="111" customWidth="1"/>
    <col min="11784" max="11784" width="17.28515625" style="111" customWidth="1"/>
    <col min="11785" max="11785" width="18.42578125" style="111" customWidth="1"/>
    <col min="11786" max="11786" width="17" style="111" customWidth="1"/>
    <col min="11787" max="11787" width="17.85546875" style="111" customWidth="1"/>
    <col min="11788" max="11788" width="16.140625" style="111" customWidth="1"/>
    <col min="11789" max="11789" width="18.7109375" style="111" customWidth="1"/>
    <col min="11790" max="11790" width="16.7109375" style="111" customWidth="1"/>
    <col min="11791" max="11791" width="14.28515625" style="111" customWidth="1"/>
    <col min="11792" max="11793" width="15.42578125" style="111" customWidth="1"/>
    <col min="11794" max="12032" width="9.140625" style="111"/>
    <col min="12033" max="12033" width="57.140625" style="111" customWidth="1"/>
    <col min="12034" max="12034" width="17" style="111" customWidth="1"/>
    <col min="12035" max="12035" width="16.28515625" style="111" customWidth="1"/>
    <col min="12036" max="12036" width="18.85546875" style="111" customWidth="1"/>
    <col min="12037" max="12037" width="14.7109375" style="111" customWidth="1"/>
    <col min="12038" max="12038" width="18" style="111" customWidth="1"/>
    <col min="12039" max="12039" width="15.7109375" style="111" customWidth="1"/>
    <col min="12040" max="12040" width="17.28515625" style="111" customWidth="1"/>
    <col min="12041" max="12041" width="18.42578125" style="111" customWidth="1"/>
    <col min="12042" max="12042" width="17" style="111" customWidth="1"/>
    <col min="12043" max="12043" width="17.85546875" style="111" customWidth="1"/>
    <col min="12044" max="12044" width="16.140625" style="111" customWidth="1"/>
    <col min="12045" max="12045" width="18.7109375" style="111" customWidth="1"/>
    <col min="12046" max="12046" width="16.7109375" style="111" customWidth="1"/>
    <col min="12047" max="12047" width="14.28515625" style="111" customWidth="1"/>
    <col min="12048" max="12049" width="15.42578125" style="111" customWidth="1"/>
    <col min="12050" max="12288" width="9.140625" style="111"/>
    <col min="12289" max="12289" width="57.140625" style="111" customWidth="1"/>
    <col min="12290" max="12290" width="17" style="111" customWidth="1"/>
    <col min="12291" max="12291" width="16.28515625" style="111" customWidth="1"/>
    <col min="12292" max="12292" width="18.85546875" style="111" customWidth="1"/>
    <col min="12293" max="12293" width="14.7109375" style="111" customWidth="1"/>
    <col min="12294" max="12294" width="18" style="111" customWidth="1"/>
    <col min="12295" max="12295" width="15.7109375" style="111" customWidth="1"/>
    <col min="12296" max="12296" width="17.28515625" style="111" customWidth="1"/>
    <col min="12297" max="12297" width="18.42578125" style="111" customWidth="1"/>
    <col min="12298" max="12298" width="17" style="111" customWidth="1"/>
    <col min="12299" max="12299" width="17.85546875" style="111" customWidth="1"/>
    <col min="12300" max="12300" width="16.140625" style="111" customWidth="1"/>
    <col min="12301" max="12301" width="18.7109375" style="111" customWidth="1"/>
    <col min="12302" max="12302" width="16.7109375" style="111" customWidth="1"/>
    <col min="12303" max="12303" width="14.28515625" style="111" customWidth="1"/>
    <col min="12304" max="12305" width="15.42578125" style="111" customWidth="1"/>
    <col min="12306" max="12544" width="9.140625" style="111"/>
    <col min="12545" max="12545" width="57.140625" style="111" customWidth="1"/>
    <col min="12546" max="12546" width="17" style="111" customWidth="1"/>
    <col min="12547" max="12547" width="16.28515625" style="111" customWidth="1"/>
    <col min="12548" max="12548" width="18.85546875" style="111" customWidth="1"/>
    <col min="12549" max="12549" width="14.7109375" style="111" customWidth="1"/>
    <col min="12550" max="12550" width="18" style="111" customWidth="1"/>
    <col min="12551" max="12551" width="15.7109375" style="111" customWidth="1"/>
    <col min="12552" max="12552" width="17.28515625" style="111" customWidth="1"/>
    <col min="12553" max="12553" width="18.42578125" style="111" customWidth="1"/>
    <col min="12554" max="12554" width="17" style="111" customWidth="1"/>
    <col min="12555" max="12555" width="17.85546875" style="111" customWidth="1"/>
    <col min="12556" max="12556" width="16.140625" style="111" customWidth="1"/>
    <col min="12557" max="12557" width="18.7109375" style="111" customWidth="1"/>
    <col min="12558" max="12558" width="16.7109375" style="111" customWidth="1"/>
    <col min="12559" max="12559" width="14.28515625" style="111" customWidth="1"/>
    <col min="12560" max="12561" width="15.42578125" style="111" customWidth="1"/>
    <col min="12562" max="12800" width="9.140625" style="111"/>
    <col min="12801" max="12801" width="57.140625" style="111" customWidth="1"/>
    <col min="12802" max="12802" width="17" style="111" customWidth="1"/>
    <col min="12803" max="12803" width="16.28515625" style="111" customWidth="1"/>
    <col min="12804" max="12804" width="18.85546875" style="111" customWidth="1"/>
    <col min="12805" max="12805" width="14.7109375" style="111" customWidth="1"/>
    <col min="12806" max="12806" width="18" style="111" customWidth="1"/>
    <col min="12807" max="12807" width="15.7109375" style="111" customWidth="1"/>
    <col min="12808" max="12808" width="17.28515625" style="111" customWidth="1"/>
    <col min="12809" max="12809" width="18.42578125" style="111" customWidth="1"/>
    <col min="12810" max="12810" width="17" style="111" customWidth="1"/>
    <col min="12811" max="12811" width="17.85546875" style="111" customWidth="1"/>
    <col min="12812" max="12812" width="16.140625" style="111" customWidth="1"/>
    <col min="12813" max="12813" width="18.7109375" style="111" customWidth="1"/>
    <col min="12814" max="12814" width="16.7109375" style="111" customWidth="1"/>
    <col min="12815" max="12815" width="14.28515625" style="111" customWidth="1"/>
    <col min="12816" max="12817" width="15.42578125" style="111" customWidth="1"/>
    <col min="12818" max="13056" width="9.140625" style="111"/>
    <col min="13057" max="13057" width="57.140625" style="111" customWidth="1"/>
    <col min="13058" max="13058" width="17" style="111" customWidth="1"/>
    <col min="13059" max="13059" width="16.28515625" style="111" customWidth="1"/>
    <col min="13060" max="13060" width="18.85546875" style="111" customWidth="1"/>
    <col min="13061" max="13061" width="14.7109375" style="111" customWidth="1"/>
    <col min="13062" max="13062" width="18" style="111" customWidth="1"/>
    <col min="13063" max="13063" width="15.7109375" style="111" customWidth="1"/>
    <col min="13064" max="13064" width="17.28515625" style="111" customWidth="1"/>
    <col min="13065" max="13065" width="18.42578125" style="111" customWidth="1"/>
    <col min="13066" max="13066" width="17" style="111" customWidth="1"/>
    <col min="13067" max="13067" width="17.85546875" style="111" customWidth="1"/>
    <col min="13068" max="13068" width="16.140625" style="111" customWidth="1"/>
    <col min="13069" max="13069" width="18.7109375" style="111" customWidth="1"/>
    <col min="13070" max="13070" width="16.7109375" style="111" customWidth="1"/>
    <col min="13071" max="13071" width="14.28515625" style="111" customWidth="1"/>
    <col min="13072" max="13073" width="15.42578125" style="111" customWidth="1"/>
    <col min="13074" max="13312" width="9.140625" style="111"/>
    <col min="13313" max="13313" width="57.140625" style="111" customWidth="1"/>
    <col min="13314" max="13314" width="17" style="111" customWidth="1"/>
    <col min="13315" max="13315" width="16.28515625" style="111" customWidth="1"/>
    <col min="13316" max="13316" width="18.85546875" style="111" customWidth="1"/>
    <col min="13317" max="13317" width="14.7109375" style="111" customWidth="1"/>
    <col min="13318" max="13318" width="18" style="111" customWidth="1"/>
    <col min="13319" max="13319" width="15.7109375" style="111" customWidth="1"/>
    <col min="13320" max="13320" width="17.28515625" style="111" customWidth="1"/>
    <col min="13321" max="13321" width="18.42578125" style="111" customWidth="1"/>
    <col min="13322" max="13322" width="17" style="111" customWidth="1"/>
    <col min="13323" max="13323" width="17.85546875" style="111" customWidth="1"/>
    <col min="13324" max="13324" width="16.140625" style="111" customWidth="1"/>
    <col min="13325" max="13325" width="18.7109375" style="111" customWidth="1"/>
    <col min="13326" max="13326" width="16.7109375" style="111" customWidth="1"/>
    <col min="13327" max="13327" width="14.28515625" style="111" customWidth="1"/>
    <col min="13328" max="13329" width="15.42578125" style="111" customWidth="1"/>
    <col min="13330" max="13568" width="9.140625" style="111"/>
    <col min="13569" max="13569" width="57.140625" style="111" customWidth="1"/>
    <col min="13570" max="13570" width="17" style="111" customWidth="1"/>
    <col min="13571" max="13571" width="16.28515625" style="111" customWidth="1"/>
    <col min="13572" max="13572" width="18.85546875" style="111" customWidth="1"/>
    <col min="13573" max="13573" width="14.7109375" style="111" customWidth="1"/>
    <col min="13574" max="13574" width="18" style="111" customWidth="1"/>
    <col min="13575" max="13575" width="15.7109375" style="111" customWidth="1"/>
    <col min="13576" max="13576" width="17.28515625" style="111" customWidth="1"/>
    <col min="13577" max="13577" width="18.42578125" style="111" customWidth="1"/>
    <col min="13578" max="13578" width="17" style="111" customWidth="1"/>
    <col min="13579" max="13579" width="17.85546875" style="111" customWidth="1"/>
    <col min="13580" max="13580" width="16.140625" style="111" customWidth="1"/>
    <col min="13581" max="13581" width="18.7109375" style="111" customWidth="1"/>
    <col min="13582" max="13582" width="16.7109375" style="111" customWidth="1"/>
    <col min="13583" max="13583" width="14.28515625" style="111" customWidth="1"/>
    <col min="13584" max="13585" width="15.42578125" style="111" customWidth="1"/>
    <col min="13586" max="13824" width="9.140625" style="111"/>
    <col min="13825" max="13825" width="57.140625" style="111" customWidth="1"/>
    <col min="13826" max="13826" width="17" style="111" customWidth="1"/>
    <col min="13827" max="13827" width="16.28515625" style="111" customWidth="1"/>
    <col min="13828" max="13828" width="18.85546875" style="111" customWidth="1"/>
    <col min="13829" max="13829" width="14.7109375" style="111" customWidth="1"/>
    <col min="13830" max="13830" width="18" style="111" customWidth="1"/>
    <col min="13831" max="13831" width="15.7109375" style="111" customWidth="1"/>
    <col min="13832" max="13832" width="17.28515625" style="111" customWidth="1"/>
    <col min="13833" max="13833" width="18.42578125" style="111" customWidth="1"/>
    <col min="13834" max="13834" width="17" style="111" customWidth="1"/>
    <col min="13835" max="13835" width="17.85546875" style="111" customWidth="1"/>
    <col min="13836" max="13836" width="16.140625" style="111" customWidth="1"/>
    <col min="13837" max="13837" width="18.7109375" style="111" customWidth="1"/>
    <col min="13838" max="13838" width="16.7109375" style="111" customWidth="1"/>
    <col min="13839" max="13839" width="14.28515625" style="111" customWidth="1"/>
    <col min="13840" max="13841" width="15.42578125" style="111" customWidth="1"/>
    <col min="13842" max="14080" width="9.140625" style="111"/>
    <col min="14081" max="14081" width="57.140625" style="111" customWidth="1"/>
    <col min="14082" max="14082" width="17" style="111" customWidth="1"/>
    <col min="14083" max="14083" width="16.28515625" style="111" customWidth="1"/>
    <col min="14084" max="14084" width="18.85546875" style="111" customWidth="1"/>
    <col min="14085" max="14085" width="14.7109375" style="111" customWidth="1"/>
    <col min="14086" max="14086" width="18" style="111" customWidth="1"/>
    <col min="14087" max="14087" width="15.7109375" style="111" customWidth="1"/>
    <col min="14088" max="14088" width="17.28515625" style="111" customWidth="1"/>
    <col min="14089" max="14089" width="18.42578125" style="111" customWidth="1"/>
    <col min="14090" max="14090" width="17" style="111" customWidth="1"/>
    <col min="14091" max="14091" width="17.85546875" style="111" customWidth="1"/>
    <col min="14092" max="14092" width="16.140625" style="111" customWidth="1"/>
    <col min="14093" max="14093" width="18.7109375" style="111" customWidth="1"/>
    <col min="14094" max="14094" width="16.7109375" style="111" customWidth="1"/>
    <col min="14095" max="14095" width="14.28515625" style="111" customWidth="1"/>
    <col min="14096" max="14097" width="15.42578125" style="111" customWidth="1"/>
    <col min="14098" max="14336" width="9.140625" style="111"/>
    <col min="14337" max="14337" width="57.140625" style="111" customWidth="1"/>
    <col min="14338" max="14338" width="17" style="111" customWidth="1"/>
    <col min="14339" max="14339" width="16.28515625" style="111" customWidth="1"/>
    <col min="14340" max="14340" width="18.85546875" style="111" customWidth="1"/>
    <col min="14341" max="14341" width="14.7109375" style="111" customWidth="1"/>
    <col min="14342" max="14342" width="18" style="111" customWidth="1"/>
    <col min="14343" max="14343" width="15.7109375" style="111" customWidth="1"/>
    <col min="14344" max="14344" width="17.28515625" style="111" customWidth="1"/>
    <col min="14345" max="14345" width="18.42578125" style="111" customWidth="1"/>
    <col min="14346" max="14346" width="17" style="111" customWidth="1"/>
    <col min="14347" max="14347" width="17.85546875" style="111" customWidth="1"/>
    <col min="14348" max="14348" width="16.140625" style="111" customWidth="1"/>
    <col min="14349" max="14349" width="18.7109375" style="111" customWidth="1"/>
    <col min="14350" max="14350" width="16.7109375" style="111" customWidth="1"/>
    <col min="14351" max="14351" width="14.28515625" style="111" customWidth="1"/>
    <col min="14352" max="14353" width="15.42578125" style="111" customWidth="1"/>
    <col min="14354" max="14592" width="9.140625" style="111"/>
    <col min="14593" max="14593" width="57.140625" style="111" customWidth="1"/>
    <col min="14594" max="14594" width="17" style="111" customWidth="1"/>
    <col min="14595" max="14595" width="16.28515625" style="111" customWidth="1"/>
    <col min="14596" max="14596" width="18.85546875" style="111" customWidth="1"/>
    <col min="14597" max="14597" width="14.7109375" style="111" customWidth="1"/>
    <col min="14598" max="14598" width="18" style="111" customWidth="1"/>
    <col min="14599" max="14599" width="15.7109375" style="111" customWidth="1"/>
    <col min="14600" max="14600" width="17.28515625" style="111" customWidth="1"/>
    <col min="14601" max="14601" width="18.42578125" style="111" customWidth="1"/>
    <col min="14602" max="14602" width="17" style="111" customWidth="1"/>
    <col min="14603" max="14603" width="17.85546875" style="111" customWidth="1"/>
    <col min="14604" max="14604" width="16.140625" style="111" customWidth="1"/>
    <col min="14605" max="14605" width="18.7109375" style="111" customWidth="1"/>
    <col min="14606" max="14606" width="16.7109375" style="111" customWidth="1"/>
    <col min="14607" max="14607" width="14.28515625" style="111" customWidth="1"/>
    <col min="14608" max="14609" width="15.42578125" style="111" customWidth="1"/>
    <col min="14610" max="14848" width="9.140625" style="111"/>
    <col min="14849" max="14849" width="57.140625" style="111" customWidth="1"/>
    <col min="14850" max="14850" width="17" style="111" customWidth="1"/>
    <col min="14851" max="14851" width="16.28515625" style="111" customWidth="1"/>
    <col min="14852" max="14852" width="18.85546875" style="111" customWidth="1"/>
    <col min="14853" max="14853" width="14.7109375" style="111" customWidth="1"/>
    <col min="14854" max="14854" width="18" style="111" customWidth="1"/>
    <col min="14855" max="14855" width="15.7109375" style="111" customWidth="1"/>
    <col min="14856" max="14856" width="17.28515625" style="111" customWidth="1"/>
    <col min="14857" max="14857" width="18.42578125" style="111" customWidth="1"/>
    <col min="14858" max="14858" width="17" style="111" customWidth="1"/>
    <col min="14859" max="14859" width="17.85546875" style="111" customWidth="1"/>
    <col min="14860" max="14860" width="16.140625" style="111" customWidth="1"/>
    <col min="14861" max="14861" width="18.7109375" style="111" customWidth="1"/>
    <col min="14862" max="14862" width="16.7109375" style="111" customWidth="1"/>
    <col min="14863" max="14863" width="14.28515625" style="111" customWidth="1"/>
    <col min="14864" max="14865" width="15.42578125" style="111" customWidth="1"/>
    <col min="14866" max="15104" width="9.140625" style="111"/>
    <col min="15105" max="15105" width="57.140625" style="111" customWidth="1"/>
    <col min="15106" max="15106" width="17" style="111" customWidth="1"/>
    <col min="15107" max="15107" width="16.28515625" style="111" customWidth="1"/>
    <col min="15108" max="15108" width="18.85546875" style="111" customWidth="1"/>
    <col min="15109" max="15109" width="14.7109375" style="111" customWidth="1"/>
    <col min="15110" max="15110" width="18" style="111" customWidth="1"/>
    <col min="15111" max="15111" width="15.7109375" style="111" customWidth="1"/>
    <col min="15112" max="15112" width="17.28515625" style="111" customWidth="1"/>
    <col min="15113" max="15113" width="18.42578125" style="111" customWidth="1"/>
    <col min="15114" max="15114" width="17" style="111" customWidth="1"/>
    <col min="15115" max="15115" width="17.85546875" style="111" customWidth="1"/>
    <col min="15116" max="15116" width="16.140625" style="111" customWidth="1"/>
    <col min="15117" max="15117" width="18.7109375" style="111" customWidth="1"/>
    <col min="15118" max="15118" width="16.7109375" style="111" customWidth="1"/>
    <col min="15119" max="15119" width="14.28515625" style="111" customWidth="1"/>
    <col min="15120" max="15121" width="15.42578125" style="111" customWidth="1"/>
    <col min="15122" max="15360" width="9.140625" style="111"/>
    <col min="15361" max="15361" width="57.140625" style="111" customWidth="1"/>
    <col min="15362" max="15362" width="17" style="111" customWidth="1"/>
    <col min="15363" max="15363" width="16.28515625" style="111" customWidth="1"/>
    <col min="15364" max="15364" width="18.85546875" style="111" customWidth="1"/>
    <col min="15365" max="15365" width="14.7109375" style="111" customWidth="1"/>
    <col min="15366" max="15366" width="18" style="111" customWidth="1"/>
    <col min="15367" max="15367" width="15.7109375" style="111" customWidth="1"/>
    <col min="15368" max="15368" width="17.28515625" style="111" customWidth="1"/>
    <col min="15369" max="15369" width="18.42578125" style="111" customWidth="1"/>
    <col min="15370" max="15370" width="17" style="111" customWidth="1"/>
    <col min="15371" max="15371" width="17.85546875" style="111" customWidth="1"/>
    <col min="15372" max="15372" width="16.140625" style="111" customWidth="1"/>
    <col min="15373" max="15373" width="18.7109375" style="111" customWidth="1"/>
    <col min="15374" max="15374" width="16.7109375" style="111" customWidth="1"/>
    <col min="15375" max="15375" width="14.28515625" style="111" customWidth="1"/>
    <col min="15376" max="15377" width="15.42578125" style="111" customWidth="1"/>
    <col min="15378" max="15616" width="9.140625" style="111"/>
    <col min="15617" max="15617" width="57.140625" style="111" customWidth="1"/>
    <col min="15618" max="15618" width="17" style="111" customWidth="1"/>
    <col min="15619" max="15619" width="16.28515625" style="111" customWidth="1"/>
    <col min="15620" max="15620" width="18.85546875" style="111" customWidth="1"/>
    <col min="15621" max="15621" width="14.7109375" style="111" customWidth="1"/>
    <col min="15622" max="15622" width="18" style="111" customWidth="1"/>
    <col min="15623" max="15623" width="15.7109375" style="111" customWidth="1"/>
    <col min="15624" max="15624" width="17.28515625" style="111" customWidth="1"/>
    <col min="15625" max="15625" width="18.42578125" style="111" customWidth="1"/>
    <col min="15626" max="15626" width="17" style="111" customWidth="1"/>
    <col min="15627" max="15627" width="17.85546875" style="111" customWidth="1"/>
    <col min="15628" max="15628" width="16.140625" style="111" customWidth="1"/>
    <col min="15629" max="15629" width="18.7109375" style="111" customWidth="1"/>
    <col min="15630" max="15630" width="16.7109375" style="111" customWidth="1"/>
    <col min="15631" max="15631" width="14.28515625" style="111" customWidth="1"/>
    <col min="15632" max="15633" width="15.42578125" style="111" customWidth="1"/>
    <col min="15634" max="15872" width="9.140625" style="111"/>
    <col min="15873" max="15873" width="57.140625" style="111" customWidth="1"/>
    <col min="15874" max="15874" width="17" style="111" customWidth="1"/>
    <col min="15875" max="15875" width="16.28515625" style="111" customWidth="1"/>
    <col min="15876" max="15876" width="18.85546875" style="111" customWidth="1"/>
    <col min="15877" max="15877" width="14.7109375" style="111" customWidth="1"/>
    <col min="15878" max="15878" width="18" style="111" customWidth="1"/>
    <col min="15879" max="15879" width="15.7109375" style="111" customWidth="1"/>
    <col min="15880" max="15880" width="17.28515625" style="111" customWidth="1"/>
    <col min="15881" max="15881" width="18.42578125" style="111" customWidth="1"/>
    <col min="15882" max="15882" width="17" style="111" customWidth="1"/>
    <col min="15883" max="15883" width="17.85546875" style="111" customWidth="1"/>
    <col min="15884" max="15884" width="16.140625" style="111" customWidth="1"/>
    <col min="15885" max="15885" width="18.7109375" style="111" customWidth="1"/>
    <col min="15886" max="15886" width="16.7109375" style="111" customWidth="1"/>
    <col min="15887" max="15887" width="14.28515625" style="111" customWidth="1"/>
    <col min="15888" max="15889" width="15.42578125" style="111" customWidth="1"/>
    <col min="15890" max="16128" width="9.140625" style="111"/>
    <col min="16129" max="16129" width="57.140625" style="111" customWidth="1"/>
    <col min="16130" max="16130" width="17" style="111" customWidth="1"/>
    <col min="16131" max="16131" width="16.28515625" style="111" customWidth="1"/>
    <col min="16132" max="16132" width="18.85546875" style="111" customWidth="1"/>
    <col min="16133" max="16133" width="14.7109375" style="111" customWidth="1"/>
    <col min="16134" max="16134" width="18" style="111" customWidth="1"/>
    <col min="16135" max="16135" width="15.7109375" style="111" customWidth="1"/>
    <col min="16136" max="16136" width="17.28515625" style="111" customWidth="1"/>
    <col min="16137" max="16137" width="18.42578125" style="111" customWidth="1"/>
    <col min="16138" max="16138" width="17" style="111" customWidth="1"/>
    <col min="16139" max="16139" width="17.85546875" style="111" customWidth="1"/>
    <col min="16140" max="16140" width="16.140625" style="111" customWidth="1"/>
    <col min="16141" max="16141" width="18.7109375" style="111" customWidth="1"/>
    <col min="16142" max="16142" width="16.7109375" style="111" customWidth="1"/>
    <col min="16143" max="16143" width="14.28515625" style="111" customWidth="1"/>
    <col min="16144" max="16145" width="15.42578125" style="111" customWidth="1"/>
    <col min="16146" max="16384" width="9.140625" style="111"/>
  </cols>
  <sheetData>
    <row r="1" spans="1:17" s="123" customFormat="1" ht="16.5" thickBot="1" x14ac:dyDescent="0.3">
      <c r="A1" s="437" t="s">
        <v>126</v>
      </c>
      <c r="B1" s="437"/>
      <c r="C1" s="437"/>
      <c r="D1" s="437"/>
      <c r="E1" s="437"/>
      <c r="F1" s="451"/>
      <c r="G1" s="451"/>
      <c r="H1" s="248"/>
      <c r="I1" s="249"/>
      <c r="J1" s="249"/>
      <c r="K1" s="249"/>
      <c r="L1" s="249"/>
      <c r="M1" s="249"/>
      <c r="N1" s="1"/>
      <c r="O1" s="1"/>
      <c r="P1" s="1"/>
      <c r="Q1" s="1" t="s">
        <v>185</v>
      </c>
    </row>
    <row r="3" spans="1:17" s="125" customFormat="1" ht="15.75" thickBot="1" x14ac:dyDescent="0.25">
      <c r="A3" s="247"/>
      <c r="B3" s="247"/>
      <c r="C3" s="247"/>
      <c r="D3" s="247"/>
      <c r="E3" s="247"/>
    </row>
    <row r="4" spans="1:17" s="123" customFormat="1" ht="16.5" thickBot="1" x14ac:dyDescent="0.3">
      <c r="A4" s="452" t="s">
        <v>128</v>
      </c>
      <c r="B4" s="455" t="s">
        <v>186</v>
      </c>
      <c r="C4" s="456"/>
      <c r="D4" s="456"/>
      <c r="E4" s="457"/>
      <c r="F4" s="458" t="s">
        <v>187</v>
      </c>
      <c r="G4" s="459"/>
      <c r="H4" s="459"/>
      <c r="I4" s="460"/>
      <c r="J4" s="455" t="s">
        <v>188</v>
      </c>
      <c r="K4" s="456"/>
      <c r="L4" s="456"/>
      <c r="M4" s="457"/>
      <c r="N4" s="445" t="s">
        <v>189</v>
      </c>
      <c r="O4" s="446"/>
      <c r="P4" s="446"/>
      <c r="Q4" s="447"/>
    </row>
    <row r="5" spans="1:17" s="123" customFormat="1" ht="21" customHeight="1" thickBot="1" x14ac:dyDescent="0.3">
      <c r="A5" s="453"/>
      <c r="B5" s="448" t="s">
        <v>133</v>
      </c>
      <c r="C5" s="449"/>
      <c r="D5" s="449" t="s">
        <v>134</v>
      </c>
      <c r="E5" s="450"/>
      <c r="F5" s="448" t="s">
        <v>133</v>
      </c>
      <c r="G5" s="449"/>
      <c r="H5" s="449" t="s">
        <v>134</v>
      </c>
      <c r="I5" s="450"/>
      <c r="J5" s="448" t="s">
        <v>133</v>
      </c>
      <c r="K5" s="449"/>
      <c r="L5" s="449" t="s">
        <v>134</v>
      </c>
      <c r="M5" s="450"/>
      <c r="N5" s="461" t="s">
        <v>190</v>
      </c>
      <c r="O5" s="462"/>
      <c r="P5" s="463" t="s">
        <v>191</v>
      </c>
      <c r="Q5" s="464"/>
    </row>
    <row r="6" spans="1:17" s="123" customFormat="1" ht="32.25" thickBot="1" x14ac:dyDescent="0.3">
      <c r="A6" s="454"/>
      <c r="B6" s="250" t="s">
        <v>192</v>
      </c>
      <c r="C6" s="251" t="s">
        <v>193</v>
      </c>
      <c r="D6" s="252" t="s">
        <v>192</v>
      </c>
      <c r="E6" s="253" t="s">
        <v>193</v>
      </c>
      <c r="F6" s="252" t="s">
        <v>192</v>
      </c>
      <c r="G6" s="251" t="s">
        <v>193</v>
      </c>
      <c r="H6" s="251" t="s">
        <v>192</v>
      </c>
      <c r="I6" s="253" t="s">
        <v>193</v>
      </c>
      <c r="J6" s="250" t="s">
        <v>192</v>
      </c>
      <c r="K6" s="251" t="s">
        <v>193</v>
      </c>
      <c r="L6" s="251" t="s">
        <v>192</v>
      </c>
      <c r="M6" s="254" t="s">
        <v>193</v>
      </c>
      <c r="N6" s="255" t="s">
        <v>194</v>
      </c>
      <c r="O6" s="256" t="s">
        <v>136</v>
      </c>
      <c r="P6" s="255" t="s">
        <v>194</v>
      </c>
      <c r="Q6" s="257" t="s">
        <v>136</v>
      </c>
    </row>
    <row r="7" spans="1:17" s="123" customFormat="1" ht="32.25" thickBot="1" x14ac:dyDescent="0.3">
      <c r="A7" s="258" t="s">
        <v>195</v>
      </c>
      <c r="B7" s="259">
        <f t="shared" ref="B7:M7" si="0">SUM(B8:B41)</f>
        <v>50252</v>
      </c>
      <c r="C7" s="260">
        <f t="shared" si="0"/>
        <v>2559754.3560000001</v>
      </c>
      <c r="D7" s="260">
        <f t="shared" si="0"/>
        <v>50554</v>
      </c>
      <c r="E7" s="138">
        <f t="shared" si="0"/>
        <v>2580654.8459999999</v>
      </c>
      <c r="F7" s="259">
        <f t="shared" si="0"/>
        <v>35414.615710038874</v>
      </c>
      <c r="G7" s="260">
        <f t="shared" si="0"/>
        <v>2644886.7758593708</v>
      </c>
      <c r="H7" s="260">
        <f t="shared" si="0"/>
        <v>35604.615710038881</v>
      </c>
      <c r="I7" s="138">
        <f t="shared" si="0"/>
        <v>2664650.3058593706</v>
      </c>
      <c r="J7" s="259">
        <f t="shared" si="0"/>
        <v>39865</v>
      </c>
      <c r="K7" s="260">
        <f t="shared" si="0"/>
        <v>2672797.6399999997</v>
      </c>
      <c r="L7" s="260">
        <f t="shared" si="0"/>
        <v>40110</v>
      </c>
      <c r="M7" s="139">
        <f t="shared" si="0"/>
        <v>2699309.7659999998</v>
      </c>
      <c r="N7" s="261">
        <f>J7/B7*100</f>
        <v>79.330175913396488</v>
      </c>
      <c r="O7" s="262">
        <f>J7/F7*100</f>
        <v>112.56651865545895</v>
      </c>
      <c r="P7" s="262">
        <f>K7/C7*100</f>
        <v>104.41617703413723</v>
      </c>
      <c r="Q7" s="181">
        <f>K7/G7*100</f>
        <v>101.05527633150044</v>
      </c>
    </row>
    <row r="8" spans="1:17" s="123" customFormat="1" ht="15.75" x14ac:dyDescent="0.25">
      <c r="A8" s="263" t="s">
        <v>196</v>
      </c>
      <c r="B8" s="264">
        <v>2131</v>
      </c>
      <c r="C8" s="265">
        <v>20754.170000000002</v>
      </c>
      <c r="D8" s="265">
        <v>2145</v>
      </c>
      <c r="E8" s="192">
        <v>20918.140000000003</v>
      </c>
      <c r="F8" s="266">
        <v>1482.6360621998629</v>
      </c>
      <c r="G8" s="267">
        <v>26352</v>
      </c>
      <c r="H8" s="267">
        <v>1496.6360621998629</v>
      </c>
      <c r="I8" s="268">
        <v>26515.97</v>
      </c>
      <c r="J8" s="266">
        <v>2333</v>
      </c>
      <c r="K8" s="267">
        <v>22307.26</v>
      </c>
      <c r="L8" s="267">
        <v>2349</v>
      </c>
      <c r="M8" s="269">
        <v>22543.679999999997</v>
      </c>
      <c r="N8" s="270">
        <f t="shared" ref="N8:N41" si="1">J8/B8*100</f>
        <v>109.47911778507742</v>
      </c>
      <c r="O8" s="271">
        <f t="shared" ref="O8:O41" si="2">J8/F8*100</f>
        <v>157.35486674581546</v>
      </c>
      <c r="P8" s="271">
        <f t="shared" ref="P8:P41" si="3">K8/C8*100</f>
        <v>107.48326721810604</v>
      </c>
      <c r="Q8" s="210">
        <f t="shared" ref="Q8:Q41" si="4">K8/G8*100</f>
        <v>84.651108075288391</v>
      </c>
    </row>
    <row r="9" spans="1:17" s="123" customFormat="1" ht="30" x14ac:dyDescent="0.25">
      <c r="A9" s="272" t="s">
        <v>197</v>
      </c>
      <c r="B9" s="41">
        <v>475</v>
      </c>
      <c r="C9" s="42">
        <v>20817.570000000003</v>
      </c>
      <c r="D9" s="42">
        <v>478</v>
      </c>
      <c r="E9" s="43">
        <v>20942.840000000004</v>
      </c>
      <c r="F9" s="273">
        <v>330.47964783901216</v>
      </c>
      <c r="G9" s="240">
        <v>28565</v>
      </c>
      <c r="H9" s="240">
        <v>333.47964783901216</v>
      </c>
      <c r="I9" s="274">
        <v>28690.27</v>
      </c>
      <c r="J9" s="273">
        <v>464</v>
      </c>
      <c r="K9" s="240">
        <v>25185.37</v>
      </c>
      <c r="L9" s="240">
        <v>466</v>
      </c>
      <c r="M9" s="275">
        <v>25352.14</v>
      </c>
      <c r="N9" s="276">
        <f t="shared" si="1"/>
        <v>97.68421052631578</v>
      </c>
      <c r="O9" s="277">
        <f t="shared" si="2"/>
        <v>140.40198936124204</v>
      </c>
      <c r="P9" s="277">
        <f t="shared" si="3"/>
        <v>120.98131530241038</v>
      </c>
      <c r="Q9" s="170">
        <f t="shared" si="4"/>
        <v>88.168632942412046</v>
      </c>
    </row>
    <row r="10" spans="1:17" s="123" customFormat="1" ht="15.75" x14ac:dyDescent="0.25">
      <c r="A10" s="272" t="s">
        <v>198</v>
      </c>
      <c r="B10" s="41">
        <v>3203</v>
      </c>
      <c r="C10" s="42">
        <v>177896.18</v>
      </c>
      <c r="D10" s="42">
        <v>3206</v>
      </c>
      <c r="E10" s="43">
        <v>178644.87</v>
      </c>
      <c r="F10" s="273">
        <v>4438</v>
      </c>
      <c r="G10" s="240">
        <v>203532.82127820273</v>
      </c>
      <c r="H10" s="240">
        <v>4441</v>
      </c>
      <c r="I10" s="274">
        <v>204281.51127820273</v>
      </c>
      <c r="J10" s="273">
        <v>3884</v>
      </c>
      <c r="K10" s="240">
        <v>192489.47000000003</v>
      </c>
      <c r="L10" s="240">
        <v>3897</v>
      </c>
      <c r="M10" s="275">
        <v>193069.37000000002</v>
      </c>
      <c r="N10" s="276">
        <f t="shared" si="1"/>
        <v>121.26131751482984</v>
      </c>
      <c r="O10" s="277">
        <f t="shared" si="2"/>
        <v>87.516899504281213</v>
      </c>
      <c r="P10" s="277">
        <f t="shared" si="3"/>
        <v>108.20326214986744</v>
      </c>
      <c r="Q10" s="170">
        <f t="shared" si="4"/>
        <v>94.574166854834743</v>
      </c>
    </row>
    <row r="11" spans="1:17" s="123" customFormat="1" ht="15.75" x14ac:dyDescent="0.25">
      <c r="A11" s="272" t="s">
        <v>199</v>
      </c>
      <c r="B11" s="41"/>
      <c r="C11" s="42">
        <v>150806.45000000001</v>
      </c>
      <c r="D11" s="42"/>
      <c r="E11" s="43">
        <v>151734.20000000001</v>
      </c>
      <c r="F11" s="273"/>
      <c r="G11" s="240">
        <v>182562</v>
      </c>
      <c r="H11" s="240"/>
      <c r="I11" s="274">
        <v>183489.75</v>
      </c>
      <c r="J11" s="273"/>
      <c r="K11" s="240">
        <f>208200.33-846.39</f>
        <v>207353.93999999997</v>
      </c>
      <c r="L11" s="240"/>
      <c r="M11" s="275">
        <f>+K11+806</f>
        <v>208159.93999999997</v>
      </c>
      <c r="N11" s="276" t="e">
        <f t="shared" si="1"/>
        <v>#DIV/0!</v>
      </c>
      <c r="O11" s="277" t="e">
        <f t="shared" si="2"/>
        <v>#DIV/0!</v>
      </c>
      <c r="P11" s="277">
        <f t="shared" si="3"/>
        <v>137.49673173793292</v>
      </c>
      <c r="Q11" s="170">
        <f t="shared" si="4"/>
        <v>113.58001117428597</v>
      </c>
    </row>
    <row r="12" spans="1:17" s="123" customFormat="1" ht="15.75" x14ac:dyDescent="0.25">
      <c r="A12" s="272" t="s">
        <v>200</v>
      </c>
      <c r="B12" s="41">
        <v>5011</v>
      </c>
      <c r="C12" s="42">
        <v>133870.79</v>
      </c>
      <c r="D12" s="42">
        <v>5037</v>
      </c>
      <c r="E12" s="43">
        <v>134462.1</v>
      </c>
      <c r="F12" s="273">
        <v>4662</v>
      </c>
      <c r="G12" s="240">
        <v>102782</v>
      </c>
      <c r="H12" s="240">
        <v>4688</v>
      </c>
      <c r="I12" s="274">
        <v>103373</v>
      </c>
      <c r="J12" s="273">
        <v>5140</v>
      </c>
      <c r="K12" s="240">
        <v>137604.4</v>
      </c>
      <c r="L12" s="240">
        <v>5170</v>
      </c>
      <c r="M12" s="275">
        <v>138963.19</v>
      </c>
      <c r="N12" s="276">
        <f t="shared" si="1"/>
        <v>102.57433645978847</v>
      </c>
      <c r="O12" s="277">
        <f t="shared" si="2"/>
        <v>110.25311025311024</v>
      </c>
      <c r="P12" s="277">
        <f t="shared" si="3"/>
        <v>102.78896538968655</v>
      </c>
      <c r="Q12" s="170">
        <f t="shared" si="4"/>
        <v>133.87986223268663</v>
      </c>
    </row>
    <row r="13" spans="1:17" s="123" customFormat="1" ht="15.75" x14ac:dyDescent="0.25">
      <c r="A13" s="272" t="s">
        <v>201</v>
      </c>
      <c r="B13" s="41">
        <v>303</v>
      </c>
      <c r="C13" s="42">
        <v>15887.189999999999</v>
      </c>
      <c r="D13" s="42">
        <v>305</v>
      </c>
      <c r="E13" s="43">
        <v>15913.819999999998</v>
      </c>
      <c r="F13" s="273">
        <v>232.90457746478873</v>
      </c>
      <c r="G13" s="240">
        <v>26593.602308855705</v>
      </c>
      <c r="H13" s="240">
        <v>234.90457746478873</v>
      </c>
      <c r="I13" s="274">
        <v>26671.782308855705</v>
      </c>
      <c r="J13" s="273">
        <v>300</v>
      </c>
      <c r="K13" s="240">
        <v>15979.360000000002</v>
      </c>
      <c r="L13" s="240">
        <v>302</v>
      </c>
      <c r="M13" s="275">
        <v>16140.630000000003</v>
      </c>
      <c r="N13" s="276">
        <f t="shared" si="1"/>
        <v>99.009900990099013</v>
      </c>
      <c r="O13" s="277">
        <f t="shared" si="2"/>
        <v>128.80811672555254</v>
      </c>
      <c r="P13" s="277">
        <f t="shared" si="3"/>
        <v>100.58015294082846</v>
      </c>
      <c r="Q13" s="170">
        <f t="shared" si="4"/>
        <v>60.087233818183606</v>
      </c>
    </row>
    <row r="14" spans="1:17" s="123" customFormat="1" ht="15.75" x14ac:dyDescent="0.25">
      <c r="A14" s="272" t="s">
        <v>202</v>
      </c>
      <c r="B14" s="41">
        <v>535</v>
      </c>
      <c r="C14" s="42">
        <v>6238.8399999999992</v>
      </c>
      <c r="D14" s="42">
        <v>536</v>
      </c>
      <c r="E14" s="43">
        <v>7729.6599999999989</v>
      </c>
      <c r="F14" s="273">
        <v>1226</v>
      </c>
      <c r="G14" s="240">
        <v>14415.9</v>
      </c>
      <c r="H14" s="240">
        <v>1227</v>
      </c>
      <c r="I14" s="274">
        <v>14442.529999999999</v>
      </c>
      <c r="J14" s="273">
        <v>458</v>
      </c>
      <c r="K14" s="240">
        <v>5551.7199999999993</v>
      </c>
      <c r="L14" s="240">
        <v>460</v>
      </c>
      <c r="M14" s="275">
        <v>5596.1399999999994</v>
      </c>
      <c r="N14" s="276">
        <f t="shared" si="1"/>
        <v>85.607476635514018</v>
      </c>
      <c r="O14" s="277">
        <f t="shared" si="2"/>
        <v>37.357259380097879</v>
      </c>
      <c r="P14" s="277">
        <f t="shared" si="3"/>
        <v>88.986414141090336</v>
      </c>
      <c r="Q14" s="170">
        <f t="shared" si="4"/>
        <v>38.511088450946524</v>
      </c>
    </row>
    <row r="15" spans="1:17" s="123" customFormat="1" ht="15.75" x14ac:dyDescent="0.25">
      <c r="A15" s="272" t="s">
        <v>203</v>
      </c>
      <c r="B15" s="41">
        <v>2122</v>
      </c>
      <c r="C15" s="42">
        <v>73660.670000000013</v>
      </c>
      <c r="D15" s="42">
        <v>2124</v>
      </c>
      <c r="E15" s="43">
        <v>73738.850000000006</v>
      </c>
      <c r="F15" s="273">
        <v>1631.100704225352</v>
      </c>
      <c r="G15" s="240">
        <v>111892.45347311045</v>
      </c>
      <c r="H15" s="240">
        <v>1633.100704225352</v>
      </c>
      <c r="I15" s="274">
        <v>113383.27347311046</v>
      </c>
      <c r="J15" s="273">
        <v>2337</v>
      </c>
      <c r="K15" s="240">
        <f>84248.24-171</f>
        <v>84077.24</v>
      </c>
      <c r="L15" s="240">
        <v>2338</v>
      </c>
      <c r="M15" s="275">
        <f>+K15+1619</f>
        <v>85696.24</v>
      </c>
      <c r="N15" s="276">
        <f t="shared" si="1"/>
        <v>110.13195098963241</v>
      </c>
      <c r="O15" s="277">
        <f t="shared" si="2"/>
        <v>143.27748090268258</v>
      </c>
      <c r="P15" s="277">
        <f t="shared" si="3"/>
        <v>114.1412914110067</v>
      </c>
      <c r="Q15" s="170">
        <f t="shared" si="4"/>
        <v>75.141117555533015</v>
      </c>
    </row>
    <row r="16" spans="1:17" s="123" customFormat="1" ht="15.75" x14ac:dyDescent="0.25">
      <c r="A16" s="272" t="s">
        <v>204</v>
      </c>
      <c r="B16" s="41"/>
      <c r="C16" s="42">
        <v>3427.75</v>
      </c>
      <c r="D16" s="42"/>
      <c r="E16" s="43">
        <v>3456.79</v>
      </c>
      <c r="F16" s="273"/>
      <c r="G16" s="240">
        <v>3735</v>
      </c>
      <c r="H16" s="240"/>
      <c r="I16" s="274">
        <v>3764</v>
      </c>
      <c r="J16" s="273"/>
      <c r="K16" s="240">
        <v>3156.36</v>
      </c>
      <c r="L16" s="240"/>
      <c r="M16" s="275">
        <v>3176.35</v>
      </c>
      <c r="N16" s="276" t="e">
        <f t="shared" si="1"/>
        <v>#DIV/0!</v>
      </c>
      <c r="O16" s="277" t="e">
        <f t="shared" si="2"/>
        <v>#DIV/0!</v>
      </c>
      <c r="P16" s="277">
        <f t="shared" si="3"/>
        <v>92.082561447013362</v>
      </c>
      <c r="Q16" s="170">
        <f t="shared" si="4"/>
        <v>84.507630522088363</v>
      </c>
    </row>
    <row r="17" spans="1:17" s="123" customFormat="1" ht="15.75" x14ac:dyDescent="0.25">
      <c r="A17" s="272" t="s">
        <v>205</v>
      </c>
      <c r="B17" s="41">
        <v>1440</v>
      </c>
      <c r="C17" s="42">
        <v>124593.52999999998</v>
      </c>
      <c r="D17" s="42">
        <v>1440</v>
      </c>
      <c r="E17" s="43">
        <v>124940.16999999998</v>
      </c>
      <c r="F17" s="273">
        <v>2341</v>
      </c>
      <c r="G17" s="240">
        <v>141156</v>
      </c>
      <c r="H17" s="240">
        <v>2341</v>
      </c>
      <c r="I17" s="274">
        <v>141502</v>
      </c>
      <c r="J17" s="273">
        <v>1129</v>
      </c>
      <c r="K17" s="240">
        <f>143030.13-140.5</f>
        <v>142889.63</v>
      </c>
      <c r="L17" s="240">
        <v>1135</v>
      </c>
      <c r="M17" s="275">
        <f>+K17+656</f>
        <v>143545.63</v>
      </c>
      <c r="N17" s="276">
        <f t="shared" si="1"/>
        <v>78.402777777777771</v>
      </c>
      <c r="O17" s="277">
        <f t="shared" si="2"/>
        <v>48.227253310551049</v>
      </c>
      <c r="P17" s="277">
        <f t="shared" si="3"/>
        <v>114.68463089536031</v>
      </c>
      <c r="Q17" s="170">
        <f t="shared" si="4"/>
        <v>101.22816600073679</v>
      </c>
    </row>
    <row r="18" spans="1:17" s="123" customFormat="1" ht="15.75" x14ac:dyDescent="0.25">
      <c r="A18" s="272" t="s">
        <v>206</v>
      </c>
      <c r="B18" s="41">
        <v>1075</v>
      </c>
      <c r="C18" s="42">
        <v>20361</v>
      </c>
      <c r="D18" s="42">
        <v>1075</v>
      </c>
      <c r="E18" s="43">
        <v>20570.04</v>
      </c>
      <c r="F18" s="273">
        <v>747.92762405671169</v>
      </c>
      <c r="G18" s="240">
        <v>26094</v>
      </c>
      <c r="H18" s="240">
        <v>747.92762405671169</v>
      </c>
      <c r="I18" s="274">
        <v>26303.040000000001</v>
      </c>
      <c r="J18" s="273">
        <v>1018</v>
      </c>
      <c r="K18" s="240">
        <v>20645.75</v>
      </c>
      <c r="L18" s="240">
        <v>1024</v>
      </c>
      <c r="M18" s="275">
        <v>20868.22</v>
      </c>
      <c r="N18" s="276">
        <f t="shared" si="1"/>
        <v>94.697674418604649</v>
      </c>
      <c r="O18" s="277">
        <f t="shared" si="2"/>
        <v>136.10942653494104</v>
      </c>
      <c r="P18" s="277">
        <f t="shared" si="3"/>
        <v>101.39850694956043</v>
      </c>
      <c r="Q18" s="170">
        <f t="shared" si="4"/>
        <v>79.120679083314172</v>
      </c>
    </row>
    <row r="19" spans="1:17" s="123" customFormat="1" ht="15.75" x14ac:dyDescent="0.25">
      <c r="A19" s="272" t="s">
        <v>207</v>
      </c>
      <c r="B19" s="41"/>
      <c r="C19" s="42"/>
      <c r="D19" s="42"/>
      <c r="E19" s="43"/>
      <c r="F19" s="273"/>
      <c r="G19" s="240"/>
      <c r="H19" s="240"/>
      <c r="I19" s="274"/>
      <c r="J19" s="273"/>
      <c r="K19" s="240"/>
      <c r="L19" s="240"/>
      <c r="M19" s="275"/>
      <c r="N19" s="276" t="e">
        <f t="shared" si="1"/>
        <v>#DIV/0!</v>
      </c>
      <c r="O19" s="277" t="e">
        <f t="shared" si="2"/>
        <v>#DIV/0!</v>
      </c>
      <c r="P19" s="277" t="e">
        <f t="shared" si="3"/>
        <v>#DIV/0!</v>
      </c>
      <c r="Q19" s="170" t="e">
        <f t="shared" si="4"/>
        <v>#DIV/0!</v>
      </c>
    </row>
    <row r="20" spans="1:17" s="123" customFormat="1" ht="15.75" x14ac:dyDescent="0.25">
      <c r="A20" s="272" t="s">
        <v>208</v>
      </c>
      <c r="B20" s="41"/>
      <c r="C20" s="42"/>
      <c r="D20" s="42"/>
      <c r="E20" s="43"/>
      <c r="F20" s="273"/>
      <c r="G20" s="240"/>
      <c r="H20" s="240"/>
      <c r="I20" s="274"/>
      <c r="J20" s="273"/>
      <c r="K20" s="240"/>
      <c r="L20" s="240"/>
      <c r="M20" s="275"/>
      <c r="N20" s="276" t="e">
        <f t="shared" si="1"/>
        <v>#DIV/0!</v>
      </c>
      <c r="O20" s="277" t="e">
        <f t="shared" si="2"/>
        <v>#DIV/0!</v>
      </c>
      <c r="P20" s="277" t="e">
        <f t="shared" si="3"/>
        <v>#DIV/0!</v>
      </c>
      <c r="Q20" s="170" t="e">
        <f t="shared" si="4"/>
        <v>#DIV/0!</v>
      </c>
    </row>
    <row r="21" spans="1:17" s="123" customFormat="1" ht="15.75" x14ac:dyDescent="0.25">
      <c r="A21" s="272" t="s">
        <v>209</v>
      </c>
      <c r="B21" s="41"/>
      <c r="C21" s="42">
        <v>230842.52000000002</v>
      </c>
      <c r="D21" s="42"/>
      <c r="E21" s="43">
        <v>232478.48</v>
      </c>
      <c r="F21" s="273"/>
      <c r="G21" s="240">
        <v>224089.00000000032</v>
      </c>
      <c r="H21" s="240"/>
      <c r="I21" s="274">
        <v>225724.96000000031</v>
      </c>
      <c r="J21" s="273"/>
      <c r="K21" s="240">
        <f>226502.34-101.14</f>
        <v>226401.19999999998</v>
      </c>
      <c r="L21" s="240"/>
      <c r="M21" s="275">
        <f>+K21+782</f>
        <v>227183.19999999998</v>
      </c>
      <c r="N21" s="276" t="e">
        <f t="shared" si="1"/>
        <v>#DIV/0!</v>
      </c>
      <c r="O21" s="277" t="e">
        <f t="shared" si="2"/>
        <v>#DIV/0!</v>
      </c>
      <c r="P21" s="277">
        <f t="shared" si="3"/>
        <v>98.076039024353037</v>
      </c>
      <c r="Q21" s="170">
        <f t="shared" si="4"/>
        <v>101.03182217779528</v>
      </c>
    </row>
    <row r="22" spans="1:17" s="123" customFormat="1" ht="15.75" x14ac:dyDescent="0.25">
      <c r="A22" s="272" t="s">
        <v>210</v>
      </c>
      <c r="B22" s="41">
        <v>415</v>
      </c>
      <c r="C22" s="42">
        <v>16246.48</v>
      </c>
      <c r="D22" s="42">
        <v>418</v>
      </c>
      <c r="E22" s="43">
        <v>16278.43</v>
      </c>
      <c r="F22" s="273">
        <v>318.99471830985914</v>
      </c>
      <c r="G22" s="240">
        <v>20600.454218033861</v>
      </c>
      <c r="H22" s="240">
        <v>321.99471830985914</v>
      </c>
      <c r="I22" s="274">
        <v>20632.404218033862</v>
      </c>
      <c r="J22" s="273">
        <v>648</v>
      </c>
      <c r="K22" s="240">
        <v>19535.03</v>
      </c>
      <c r="L22" s="240">
        <v>654</v>
      </c>
      <c r="M22" s="275">
        <v>19721.75</v>
      </c>
      <c r="N22" s="276">
        <f t="shared" si="1"/>
        <v>156.14457831325302</v>
      </c>
      <c r="O22" s="277">
        <f t="shared" si="2"/>
        <v>203.13815960130032</v>
      </c>
      <c r="P22" s="277">
        <f t="shared" si="3"/>
        <v>120.24161541453901</v>
      </c>
      <c r="Q22" s="170">
        <f t="shared" si="4"/>
        <v>94.828151812782949</v>
      </c>
    </row>
    <row r="23" spans="1:17" s="123" customFormat="1" ht="15.75" x14ac:dyDescent="0.25">
      <c r="A23" s="272" t="s">
        <v>211</v>
      </c>
      <c r="B23" s="41">
        <v>1124</v>
      </c>
      <c r="C23" s="42">
        <v>9749.43</v>
      </c>
      <c r="D23" s="42">
        <v>1130</v>
      </c>
      <c r="E23" s="43">
        <v>9815.89</v>
      </c>
      <c r="F23" s="273">
        <v>1124</v>
      </c>
      <c r="G23" s="240">
        <v>9749.43</v>
      </c>
      <c r="H23" s="240">
        <v>1130</v>
      </c>
      <c r="I23" s="274">
        <v>9815.89</v>
      </c>
      <c r="J23" s="273">
        <v>1299</v>
      </c>
      <c r="K23" s="240">
        <v>10901.66</v>
      </c>
      <c r="L23" s="240">
        <v>1308</v>
      </c>
      <c r="M23" s="275">
        <v>10991.84</v>
      </c>
      <c r="N23" s="276">
        <f t="shared" si="1"/>
        <v>115.5693950177936</v>
      </c>
      <c r="O23" s="277">
        <f t="shared" si="2"/>
        <v>115.5693950177936</v>
      </c>
      <c r="P23" s="277">
        <f t="shared" si="3"/>
        <v>111.81843451360747</v>
      </c>
      <c r="Q23" s="170">
        <f t="shared" si="4"/>
        <v>111.81843451360747</v>
      </c>
    </row>
    <row r="24" spans="1:17" s="123" customFormat="1" ht="15.75" x14ac:dyDescent="0.25">
      <c r="A24" s="272" t="s">
        <v>212</v>
      </c>
      <c r="B24" s="41"/>
      <c r="C24" s="42">
        <v>189230.59999999998</v>
      </c>
      <c r="D24" s="42"/>
      <c r="E24" s="43">
        <v>189887.24</v>
      </c>
      <c r="F24" s="273"/>
      <c r="G24" s="240">
        <v>177231</v>
      </c>
      <c r="H24" s="240"/>
      <c r="I24" s="274">
        <v>177887</v>
      </c>
      <c r="J24" s="273"/>
      <c r="K24" s="240">
        <f>176473.99-2822.8</f>
        <v>173651.19</v>
      </c>
      <c r="L24" s="240"/>
      <c r="M24" s="275">
        <f>+K24+795</f>
        <v>174446.19</v>
      </c>
      <c r="N24" s="276" t="e">
        <f t="shared" si="1"/>
        <v>#DIV/0!</v>
      </c>
      <c r="O24" s="277" t="e">
        <f t="shared" si="2"/>
        <v>#DIV/0!</v>
      </c>
      <c r="P24" s="277">
        <f t="shared" si="3"/>
        <v>91.766971092413186</v>
      </c>
      <c r="Q24" s="170">
        <f t="shared" si="4"/>
        <v>97.980144557103444</v>
      </c>
    </row>
    <row r="25" spans="1:17" s="123" customFormat="1" ht="15.75" x14ac:dyDescent="0.25">
      <c r="A25" s="272" t="s">
        <v>213</v>
      </c>
      <c r="B25" s="41"/>
      <c r="C25" s="42">
        <v>126569.16</v>
      </c>
      <c r="D25" s="42"/>
      <c r="E25" s="43">
        <v>127516.95</v>
      </c>
      <c r="F25" s="273"/>
      <c r="G25" s="240">
        <v>142455</v>
      </c>
      <c r="H25" s="240"/>
      <c r="I25" s="274">
        <v>143402.79</v>
      </c>
      <c r="J25" s="273"/>
      <c r="K25" s="240">
        <v>137348.65</v>
      </c>
      <c r="L25" s="240"/>
      <c r="M25" s="275">
        <v>138385.47999999998</v>
      </c>
      <c r="N25" s="276" t="e">
        <f t="shared" si="1"/>
        <v>#DIV/0!</v>
      </c>
      <c r="O25" s="277" t="e">
        <f t="shared" si="2"/>
        <v>#DIV/0!</v>
      </c>
      <c r="P25" s="277">
        <f t="shared" si="3"/>
        <v>108.51667973462098</v>
      </c>
      <c r="Q25" s="170">
        <f t="shared" si="4"/>
        <v>96.415464532659428</v>
      </c>
    </row>
    <row r="26" spans="1:17" s="123" customFormat="1" ht="15.75" x14ac:dyDescent="0.25">
      <c r="A26" s="272" t="s">
        <v>214</v>
      </c>
      <c r="B26" s="41">
        <v>5858</v>
      </c>
      <c r="C26" s="42">
        <v>224137.62</v>
      </c>
      <c r="D26" s="42">
        <v>5898</v>
      </c>
      <c r="E26" s="43">
        <v>225458.85</v>
      </c>
      <c r="F26" s="273">
        <v>6675</v>
      </c>
      <c r="G26" s="240">
        <v>234310.23442116799</v>
      </c>
      <c r="H26" s="240">
        <v>6715</v>
      </c>
      <c r="I26" s="274">
        <v>235631.464421168</v>
      </c>
      <c r="J26" s="273">
        <v>6115</v>
      </c>
      <c r="K26" s="240">
        <v>278071.17</v>
      </c>
      <c r="L26" s="240">
        <v>6163</v>
      </c>
      <c r="M26" s="275">
        <v>280430.89999999997</v>
      </c>
      <c r="N26" s="276">
        <f t="shared" si="1"/>
        <v>104.38716285421646</v>
      </c>
      <c r="O26" s="277">
        <f t="shared" si="2"/>
        <v>91.610486891385762</v>
      </c>
      <c r="P26" s="277">
        <f t="shared" si="3"/>
        <v>124.06269416084635</v>
      </c>
      <c r="Q26" s="170">
        <f t="shared" si="4"/>
        <v>118.6764934476454</v>
      </c>
    </row>
    <row r="27" spans="1:17" s="123" customFormat="1" ht="15.75" x14ac:dyDescent="0.25">
      <c r="A27" s="272" t="s">
        <v>215</v>
      </c>
      <c r="B27" s="41">
        <v>3337</v>
      </c>
      <c r="C27" s="42">
        <v>42024.59</v>
      </c>
      <c r="D27" s="42">
        <v>3350</v>
      </c>
      <c r="E27" s="43">
        <v>42254.469999999994</v>
      </c>
      <c r="F27" s="273">
        <v>3553</v>
      </c>
      <c r="G27" s="240">
        <v>48398</v>
      </c>
      <c r="H27" s="240">
        <v>3566</v>
      </c>
      <c r="I27" s="274">
        <v>48627</v>
      </c>
      <c r="J27" s="273">
        <v>4383</v>
      </c>
      <c r="K27" s="240">
        <v>58579.62000000001</v>
      </c>
      <c r="L27" s="240">
        <v>4411</v>
      </c>
      <c r="M27" s="275">
        <v>58926.360000000008</v>
      </c>
      <c r="N27" s="276">
        <f t="shared" si="1"/>
        <v>131.34551992807911</v>
      </c>
      <c r="O27" s="277">
        <f t="shared" si="2"/>
        <v>123.36054038840416</v>
      </c>
      <c r="P27" s="277">
        <f t="shared" si="3"/>
        <v>139.39367403703406</v>
      </c>
      <c r="Q27" s="170">
        <f t="shared" si="4"/>
        <v>121.03727426753174</v>
      </c>
    </row>
    <row r="28" spans="1:17" s="123" customFormat="1" ht="15.75" x14ac:dyDescent="0.25">
      <c r="A28" s="278" t="s">
        <v>216</v>
      </c>
      <c r="B28" s="41">
        <v>14192</v>
      </c>
      <c r="C28" s="42">
        <v>148803.68000000002</v>
      </c>
      <c r="D28" s="42">
        <v>14306</v>
      </c>
      <c r="E28" s="43">
        <v>149938.22000000003</v>
      </c>
      <c r="F28" s="273"/>
      <c r="G28" s="240"/>
      <c r="H28" s="240"/>
      <c r="I28" s="274"/>
      <c r="J28" s="279"/>
      <c r="K28" s="279"/>
      <c r="L28" s="279"/>
      <c r="M28" s="279"/>
      <c r="N28" s="279"/>
      <c r="O28" s="279"/>
      <c r="P28" s="279"/>
      <c r="Q28" s="279"/>
    </row>
    <row r="29" spans="1:17" s="123" customFormat="1" ht="15.75" x14ac:dyDescent="0.25">
      <c r="A29" s="272" t="s">
        <v>217</v>
      </c>
      <c r="B29" s="41"/>
      <c r="C29" s="42"/>
      <c r="D29" s="42"/>
      <c r="E29" s="43"/>
      <c r="F29" s="273"/>
      <c r="G29" s="240"/>
      <c r="H29" s="240"/>
      <c r="I29" s="274"/>
      <c r="J29" s="273"/>
      <c r="K29" s="240"/>
      <c r="L29" s="240"/>
      <c r="M29" s="275"/>
      <c r="N29" s="276" t="e">
        <f t="shared" si="1"/>
        <v>#DIV/0!</v>
      </c>
      <c r="O29" s="277" t="e">
        <f t="shared" si="2"/>
        <v>#DIV/0!</v>
      </c>
      <c r="P29" s="277" t="e">
        <f t="shared" si="3"/>
        <v>#DIV/0!</v>
      </c>
      <c r="Q29" s="170" t="e">
        <f t="shared" si="4"/>
        <v>#DIV/0!</v>
      </c>
    </row>
    <row r="30" spans="1:17" s="123" customFormat="1" ht="15.75" x14ac:dyDescent="0.25">
      <c r="A30" s="272" t="s">
        <v>218</v>
      </c>
      <c r="B30" s="41"/>
      <c r="C30" s="42">
        <v>21723.96</v>
      </c>
      <c r="D30" s="42"/>
      <c r="E30" s="43">
        <v>21750.94</v>
      </c>
      <c r="F30" s="273"/>
      <c r="G30" s="240">
        <v>21723.96</v>
      </c>
      <c r="H30" s="240"/>
      <c r="I30" s="274">
        <v>21750.94</v>
      </c>
      <c r="J30" s="273"/>
      <c r="K30" s="240">
        <v>28840.22</v>
      </c>
      <c r="L30" s="240"/>
      <c r="M30" s="275">
        <v>28894.18</v>
      </c>
      <c r="N30" s="276" t="e">
        <f t="shared" si="1"/>
        <v>#DIV/0!</v>
      </c>
      <c r="O30" s="277" t="e">
        <f t="shared" si="2"/>
        <v>#DIV/0!</v>
      </c>
      <c r="P30" s="277">
        <f t="shared" si="3"/>
        <v>132.75765560238557</v>
      </c>
      <c r="Q30" s="170">
        <f t="shared" si="4"/>
        <v>132.75765560238557</v>
      </c>
    </row>
    <row r="31" spans="1:17" s="123" customFormat="1" ht="15.75" x14ac:dyDescent="0.25">
      <c r="A31" s="272" t="s">
        <v>219</v>
      </c>
      <c r="B31" s="41"/>
      <c r="C31" s="42">
        <v>111724.55000000002</v>
      </c>
      <c r="D31" s="42"/>
      <c r="E31" s="43">
        <v>112258.24000000002</v>
      </c>
      <c r="F31" s="273"/>
      <c r="G31" s="240">
        <v>118337.08016000001</v>
      </c>
      <c r="H31" s="240"/>
      <c r="I31" s="274">
        <v>118870.77016000001</v>
      </c>
      <c r="J31" s="273"/>
      <c r="K31" s="240">
        <v>122018.21000000002</v>
      </c>
      <c r="L31" s="240"/>
      <c r="M31" s="275">
        <v>122606.61000000002</v>
      </c>
      <c r="N31" s="276" t="e">
        <f t="shared" si="1"/>
        <v>#DIV/0!</v>
      </c>
      <c r="O31" s="277" t="e">
        <f t="shared" si="2"/>
        <v>#DIV/0!</v>
      </c>
      <c r="P31" s="277">
        <f t="shared" si="3"/>
        <v>109.21342712948945</v>
      </c>
      <c r="Q31" s="170">
        <f t="shared" si="4"/>
        <v>103.11071545370467</v>
      </c>
    </row>
    <row r="32" spans="1:17" s="123" customFormat="1" ht="15.75" customHeight="1" x14ac:dyDescent="0.25">
      <c r="A32" s="272" t="s">
        <v>220</v>
      </c>
      <c r="B32" s="41">
        <v>2737</v>
      </c>
      <c r="C32" s="42">
        <v>65593.35676558566</v>
      </c>
      <c r="D32" s="42">
        <v>2751</v>
      </c>
      <c r="E32" s="43">
        <v>66969.916765585658</v>
      </c>
      <c r="F32" s="273">
        <v>1904.2585181797392</v>
      </c>
      <c r="G32" s="240">
        <v>120164.46219245585</v>
      </c>
      <c r="H32" s="240">
        <v>1918.2585181797392</v>
      </c>
      <c r="I32" s="274">
        <v>121541.02219245584</v>
      </c>
      <c r="J32" s="273">
        <v>3048</v>
      </c>
      <c r="K32" s="240">
        <v>71953.072655799726</v>
      </c>
      <c r="L32" s="240">
        <v>3064</v>
      </c>
      <c r="M32" s="275">
        <v>72690.692655799721</v>
      </c>
      <c r="N32" s="276">
        <f t="shared" si="1"/>
        <v>111.36280599196201</v>
      </c>
      <c r="O32" s="277">
        <f t="shared" si="2"/>
        <v>160.06230093766635</v>
      </c>
      <c r="P32" s="277">
        <f t="shared" si="3"/>
        <v>109.69567072614093</v>
      </c>
      <c r="Q32" s="170">
        <f t="shared" si="4"/>
        <v>59.878828850878904</v>
      </c>
    </row>
    <row r="33" spans="1:17" s="123" customFormat="1" ht="15.75" x14ac:dyDescent="0.25">
      <c r="A33" s="272" t="s">
        <v>221</v>
      </c>
      <c r="B33" s="41"/>
      <c r="C33" s="42"/>
      <c r="D33" s="42"/>
      <c r="E33" s="43"/>
      <c r="F33" s="273"/>
      <c r="G33" s="240"/>
      <c r="H33" s="240"/>
      <c r="I33" s="274"/>
      <c r="J33" s="273"/>
      <c r="K33" s="240"/>
      <c r="L33" s="240"/>
      <c r="M33" s="275"/>
      <c r="N33" s="276" t="e">
        <f t="shared" si="1"/>
        <v>#DIV/0!</v>
      </c>
      <c r="O33" s="277" t="e">
        <f t="shared" si="2"/>
        <v>#DIV/0!</v>
      </c>
      <c r="P33" s="277" t="e">
        <f t="shared" si="3"/>
        <v>#DIV/0!</v>
      </c>
      <c r="Q33" s="170" t="e">
        <f t="shared" si="4"/>
        <v>#DIV/0!</v>
      </c>
    </row>
    <row r="34" spans="1:17" s="123" customFormat="1" ht="15.75" x14ac:dyDescent="0.25">
      <c r="A34" s="272" t="s">
        <v>222</v>
      </c>
      <c r="B34" s="41"/>
      <c r="C34" s="42">
        <v>5943.119999999999</v>
      </c>
      <c r="D34" s="42"/>
      <c r="E34" s="43">
        <v>5946.2699999999986</v>
      </c>
      <c r="F34" s="273"/>
      <c r="G34" s="240">
        <v>8730.57</v>
      </c>
      <c r="H34" s="240"/>
      <c r="I34" s="274">
        <v>8733.7199999999993</v>
      </c>
      <c r="J34" s="273"/>
      <c r="K34" s="240">
        <v>6996.0299999999988</v>
      </c>
      <c r="L34" s="240"/>
      <c r="M34" s="275">
        <v>7064.4099999999989</v>
      </c>
      <c r="N34" s="276" t="e">
        <f t="shared" si="1"/>
        <v>#DIV/0!</v>
      </c>
      <c r="O34" s="277" t="e">
        <f t="shared" si="2"/>
        <v>#DIV/0!</v>
      </c>
      <c r="P34" s="277">
        <f t="shared" si="3"/>
        <v>117.71645196462464</v>
      </c>
      <c r="Q34" s="170">
        <f t="shared" si="4"/>
        <v>80.132568663901665</v>
      </c>
    </row>
    <row r="35" spans="1:17" s="123" customFormat="1" ht="15.75" x14ac:dyDescent="0.25">
      <c r="A35" s="272" t="s">
        <v>223</v>
      </c>
      <c r="B35" s="41">
        <v>561</v>
      </c>
      <c r="C35" s="42">
        <v>22368.840320059164</v>
      </c>
      <c r="D35" s="42">
        <v>561</v>
      </c>
      <c r="E35" s="43">
        <v>22822.170320059166</v>
      </c>
      <c r="F35" s="273">
        <v>390.31385776354904</v>
      </c>
      <c r="G35" s="240">
        <v>44761.399868133391</v>
      </c>
      <c r="H35" s="240">
        <v>390.31385776354904</v>
      </c>
      <c r="I35" s="274">
        <v>45214.729868133392</v>
      </c>
      <c r="J35" s="273">
        <v>682</v>
      </c>
      <c r="K35" s="240">
        <v>23528.353614768719</v>
      </c>
      <c r="L35" s="240">
        <v>683</v>
      </c>
      <c r="M35" s="275">
        <v>23891.819614768719</v>
      </c>
      <c r="N35" s="276">
        <f t="shared" si="1"/>
        <v>121.56862745098039</v>
      </c>
      <c r="O35" s="277">
        <f t="shared" si="2"/>
        <v>174.73117759840173</v>
      </c>
      <c r="P35" s="277">
        <f t="shared" si="3"/>
        <v>105.18360933387221</v>
      </c>
      <c r="Q35" s="170">
        <f t="shared" si="4"/>
        <v>52.563936079039088</v>
      </c>
    </row>
    <row r="36" spans="1:17" s="123" customFormat="1" ht="15.75" x14ac:dyDescent="0.25">
      <c r="A36" s="272" t="s">
        <v>224</v>
      </c>
      <c r="B36" s="41"/>
      <c r="C36" s="42"/>
      <c r="D36" s="42"/>
      <c r="E36" s="43"/>
      <c r="F36" s="273"/>
      <c r="G36" s="240"/>
      <c r="H36" s="240"/>
      <c r="I36" s="274"/>
      <c r="J36" s="273"/>
      <c r="K36" s="240"/>
      <c r="L36" s="240"/>
      <c r="M36" s="275"/>
      <c r="N36" s="276" t="e">
        <f t="shared" si="1"/>
        <v>#DIV/0!</v>
      </c>
      <c r="O36" s="277" t="e">
        <f t="shared" si="2"/>
        <v>#DIV/0!</v>
      </c>
      <c r="P36" s="277" t="e">
        <f t="shared" si="3"/>
        <v>#DIV/0!</v>
      </c>
      <c r="Q36" s="170" t="e">
        <f t="shared" si="4"/>
        <v>#DIV/0!</v>
      </c>
    </row>
    <row r="37" spans="1:17" s="123" customFormat="1" ht="15.75" x14ac:dyDescent="0.25">
      <c r="A37" s="272" t="s">
        <v>225</v>
      </c>
      <c r="B37" s="41">
        <v>643</v>
      </c>
      <c r="C37" s="42">
        <v>53333.21891435518</v>
      </c>
      <c r="D37" s="42">
        <v>645</v>
      </c>
      <c r="E37" s="43">
        <v>54376.878914355184</v>
      </c>
      <c r="F37" s="273">
        <v>105</v>
      </c>
      <c r="G37" s="240">
        <v>52075.707939410764</v>
      </c>
      <c r="H37" s="240">
        <v>109</v>
      </c>
      <c r="I37" s="274">
        <v>53119.367939410768</v>
      </c>
      <c r="J37" s="273">
        <v>726</v>
      </c>
      <c r="K37" s="240">
        <v>59198.553729431544</v>
      </c>
      <c r="L37" s="240">
        <v>730</v>
      </c>
      <c r="M37" s="275">
        <v>60464.683729431541</v>
      </c>
      <c r="N37" s="276">
        <f t="shared" si="1"/>
        <v>112.90824261275272</v>
      </c>
      <c r="O37" s="277">
        <f t="shared" si="2"/>
        <v>691.42857142857144</v>
      </c>
      <c r="P37" s="277">
        <f t="shared" si="3"/>
        <v>110.99752637187561</v>
      </c>
      <c r="Q37" s="170">
        <f t="shared" si="4"/>
        <v>113.67786645993962</v>
      </c>
    </row>
    <row r="38" spans="1:17" s="123" customFormat="1" ht="15.75" x14ac:dyDescent="0.25">
      <c r="A38" s="272" t="s">
        <v>226</v>
      </c>
      <c r="B38" s="41"/>
      <c r="C38" s="42">
        <v>327997.25</v>
      </c>
      <c r="D38" s="42"/>
      <c r="E38" s="43">
        <v>333111.67</v>
      </c>
      <c r="F38" s="273"/>
      <c r="G38" s="240">
        <v>308119.42000000004</v>
      </c>
      <c r="H38" s="240"/>
      <c r="I38" s="274">
        <v>313233.84000000003</v>
      </c>
      <c r="J38" s="273"/>
      <c r="K38" s="240">
        <v>368249.41</v>
      </c>
      <c r="L38" s="240"/>
      <c r="M38" s="275">
        <v>377765.72</v>
      </c>
      <c r="N38" s="276" t="e">
        <f t="shared" si="1"/>
        <v>#DIV/0!</v>
      </c>
      <c r="O38" s="277" t="e">
        <f t="shared" si="2"/>
        <v>#DIV/0!</v>
      </c>
      <c r="P38" s="277">
        <f t="shared" si="3"/>
        <v>112.27210289110654</v>
      </c>
      <c r="Q38" s="170">
        <f t="shared" si="4"/>
        <v>119.51515746719241</v>
      </c>
    </row>
    <row r="39" spans="1:17" s="123" customFormat="1" ht="15.75" x14ac:dyDescent="0.25">
      <c r="A39" s="272" t="s">
        <v>227</v>
      </c>
      <c r="B39" s="41">
        <v>3442</v>
      </c>
      <c r="C39" s="42">
        <v>94569.17</v>
      </c>
      <c r="D39" s="42">
        <v>3478</v>
      </c>
      <c r="E39" s="43">
        <v>95348.160000000003</v>
      </c>
      <c r="F39" s="273">
        <v>2324</v>
      </c>
      <c r="G39" s="240">
        <v>87411</v>
      </c>
      <c r="H39" s="240">
        <v>2360</v>
      </c>
      <c r="I39" s="274">
        <v>88190</v>
      </c>
      <c r="J39" s="273">
        <v>3795</v>
      </c>
      <c r="K39" s="240">
        <v>102881.29999999999</v>
      </c>
      <c r="L39" s="240">
        <v>3835</v>
      </c>
      <c r="M39" s="275">
        <v>104583.01</v>
      </c>
      <c r="N39" s="276">
        <f t="shared" si="1"/>
        <v>110.25566531086577</v>
      </c>
      <c r="O39" s="277">
        <f t="shared" si="2"/>
        <v>163.29604130808951</v>
      </c>
      <c r="P39" s="277">
        <f t="shared" si="3"/>
        <v>108.78947124099744</v>
      </c>
      <c r="Q39" s="170">
        <f t="shared" si="4"/>
        <v>117.69834460193795</v>
      </c>
    </row>
    <row r="40" spans="1:17" s="123" customFormat="1" ht="15.75" x14ac:dyDescent="0.25">
      <c r="A40" s="272" t="s">
        <v>228</v>
      </c>
      <c r="B40" s="41"/>
      <c r="C40" s="42"/>
      <c r="D40" s="42"/>
      <c r="E40" s="43"/>
      <c r="F40" s="273"/>
      <c r="G40" s="240"/>
      <c r="H40" s="240"/>
      <c r="I40" s="274"/>
      <c r="J40" s="273"/>
      <c r="K40" s="240"/>
      <c r="L40" s="240"/>
      <c r="M40" s="275"/>
      <c r="N40" s="276" t="e">
        <f t="shared" si="1"/>
        <v>#DIV/0!</v>
      </c>
      <c r="O40" s="277" t="e">
        <f t="shared" si="2"/>
        <v>#DIV/0!</v>
      </c>
      <c r="P40" s="277" t="e">
        <f t="shared" si="3"/>
        <v>#DIV/0!</v>
      </c>
      <c r="Q40" s="170" t="e">
        <f t="shared" si="4"/>
        <v>#DIV/0!</v>
      </c>
    </row>
    <row r="41" spans="1:17" s="123" customFormat="1" ht="16.5" thickBot="1" x14ac:dyDescent="0.3">
      <c r="A41" s="280" t="s">
        <v>229</v>
      </c>
      <c r="B41" s="281">
        <v>1648</v>
      </c>
      <c r="C41" s="282">
        <v>120582.67000000001</v>
      </c>
      <c r="D41" s="282">
        <v>1671</v>
      </c>
      <c r="E41" s="283">
        <v>121390.59000000001</v>
      </c>
      <c r="F41" s="284">
        <v>1928</v>
      </c>
      <c r="G41" s="244">
        <v>159049.28</v>
      </c>
      <c r="H41" s="244">
        <v>1951</v>
      </c>
      <c r="I41" s="285">
        <v>159857.28</v>
      </c>
      <c r="J41" s="284">
        <v>2106</v>
      </c>
      <c r="K41" s="244">
        <v>127403.47</v>
      </c>
      <c r="L41" s="244">
        <v>2121</v>
      </c>
      <c r="M41" s="286">
        <v>128151.39</v>
      </c>
      <c r="N41" s="287">
        <f t="shared" si="1"/>
        <v>127.79126213592234</v>
      </c>
      <c r="O41" s="288">
        <f t="shared" si="2"/>
        <v>109.2323651452282</v>
      </c>
      <c r="P41" s="288">
        <f t="shared" si="3"/>
        <v>105.65653422668446</v>
      </c>
      <c r="Q41" s="289">
        <f t="shared" si="4"/>
        <v>80.103141617491133</v>
      </c>
    </row>
    <row r="42" spans="1:17" s="123" customFormat="1" ht="16.5" customHeight="1" thickBot="1" x14ac:dyDescent="0.3">
      <c r="A42" s="465" t="s">
        <v>230</v>
      </c>
      <c r="B42" s="448" t="s">
        <v>133</v>
      </c>
      <c r="C42" s="449"/>
      <c r="D42" s="449" t="s">
        <v>134</v>
      </c>
      <c r="E42" s="450"/>
      <c r="F42" s="448" t="s">
        <v>133</v>
      </c>
      <c r="G42" s="449"/>
      <c r="H42" s="449" t="s">
        <v>134</v>
      </c>
      <c r="I42" s="450"/>
      <c r="J42" s="448" t="s">
        <v>133</v>
      </c>
      <c r="K42" s="449"/>
      <c r="L42" s="449" t="s">
        <v>134</v>
      </c>
      <c r="M42" s="450"/>
      <c r="N42" s="461" t="s">
        <v>190</v>
      </c>
      <c r="O42" s="462"/>
      <c r="P42" s="463" t="s">
        <v>231</v>
      </c>
      <c r="Q42" s="464"/>
    </row>
    <row r="43" spans="1:17" s="123" customFormat="1" ht="32.25" thickBot="1" x14ac:dyDescent="0.3">
      <c r="A43" s="466"/>
      <c r="B43" s="290" t="s">
        <v>232</v>
      </c>
      <c r="C43" s="291" t="s">
        <v>233</v>
      </c>
      <c r="D43" s="291" t="s">
        <v>232</v>
      </c>
      <c r="E43" s="292" t="s">
        <v>233</v>
      </c>
      <c r="F43" s="290" t="s">
        <v>232</v>
      </c>
      <c r="G43" s="291" t="s">
        <v>233</v>
      </c>
      <c r="H43" s="291" t="s">
        <v>232</v>
      </c>
      <c r="I43" s="292" t="s">
        <v>233</v>
      </c>
      <c r="J43" s="290" t="s">
        <v>232</v>
      </c>
      <c r="K43" s="291" t="s">
        <v>233</v>
      </c>
      <c r="L43" s="291" t="s">
        <v>232</v>
      </c>
      <c r="M43" s="292" t="s">
        <v>233</v>
      </c>
      <c r="N43" s="255" t="s">
        <v>194</v>
      </c>
      <c r="O43" s="256" t="s">
        <v>136</v>
      </c>
      <c r="P43" s="255" t="s">
        <v>194</v>
      </c>
      <c r="Q43" s="257" t="s">
        <v>136</v>
      </c>
    </row>
    <row r="44" spans="1:17" s="123" customFormat="1" ht="16.5" thickBot="1" x14ac:dyDescent="0.3">
      <c r="A44" s="293" t="s">
        <v>234</v>
      </c>
      <c r="B44" s="294"/>
      <c r="C44" s="295"/>
      <c r="D44" s="295"/>
      <c r="E44" s="296"/>
      <c r="F44" s="294"/>
      <c r="G44" s="295"/>
      <c r="H44" s="295"/>
      <c r="I44" s="296"/>
      <c r="J44" s="294"/>
      <c r="K44" s="295"/>
      <c r="L44" s="295"/>
      <c r="M44" s="296"/>
      <c r="N44" s="297" t="e">
        <f>J44/B44*100</f>
        <v>#DIV/0!</v>
      </c>
      <c r="O44" s="298" t="e">
        <f>J44/F44*100</f>
        <v>#DIV/0!</v>
      </c>
      <c r="P44" s="298" t="e">
        <f>K44/C44*100</f>
        <v>#DIV/0!</v>
      </c>
      <c r="Q44" s="299" t="e">
        <f>K44/G44*100</f>
        <v>#DIV/0!</v>
      </c>
    </row>
    <row r="45" spans="1:17" s="123" customFormat="1" ht="16.5" customHeight="1" thickBot="1" x14ac:dyDescent="0.3">
      <c r="A45" s="465" t="s">
        <v>195</v>
      </c>
      <c r="B45" s="448" t="s">
        <v>133</v>
      </c>
      <c r="C45" s="449"/>
      <c r="D45" s="449" t="s">
        <v>134</v>
      </c>
      <c r="E45" s="450"/>
      <c r="F45" s="448" t="s">
        <v>133</v>
      </c>
      <c r="G45" s="449"/>
      <c r="H45" s="449" t="s">
        <v>134</v>
      </c>
      <c r="I45" s="450"/>
      <c r="J45" s="448" t="s">
        <v>133</v>
      </c>
      <c r="K45" s="449"/>
      <c r="L45" s="449" t="s">
        <v>134</v>
      </c>
      <c r="M45" s="450"/>
      <c r="N45" s="461" t="s">
        <v>190</v>
      </c>
      <c r="O45" s="462"/>
      <c r="P45" s="463" t="s">
        <v>231</v>
      </c>
      <c r="Q45" s="464"/>
    </row>
    <row r="46" spans="1:17" s="123" customFormat="1" ht="32.25" thickBot="1" x14ac:dyDescent="0.3">
      <c r="A46" s="467"/>
      <c r="B46" s="290" t="s">
        <v>232</v>
      </c>
      <c r="C46" s="300" t="s">
        <v>235</v>
      </c>
      <c r="D46" s="301" t="s">
        <v>232</v>
      </c>
      <c r="E46" s="291" t="s">
        <v>235</v>
      </c>
      <c r="F46" s="290" t="s">
        <v>232</v>
      </c>
      <c r="G46" s="300" t="s">
        <v>235</v>
      </c>
      <c r="H46" s="301" t="s">
        <v>232</v>
      </c>
      <c r="I46" s="291" t="s">
        <v>235</v>
      </c>
      <c r="J46" s="290" t="s">
        <v>232</v>
      </c>
      <c r="K46" s="300" t="s">
        <v>235</v>
      </c>
      <c r="L46" s="301" t="s">
        <v>232</v>
      </c>
      <c r="M46" s="291" t="s">
        <v>235</v>
      </c>
      <c r="N46" s="255" t="s">
        <v>194</v>
      </c>
      <c r="O46" s="256" t="s">
        <v>136</v>
      </c>
      <c r="P46" s="255" t="s">
        <v>194</v>
      </c>
      <c r="Q46" s="257" t="s">
        <v>136</v>
      </c>
    </row>
    <row r="47" spans="1:17" x14ac:dyDescent="0.2">
      <c r="A47" s="263" t="s">
        <v>236</v>
      </c>
      <c r="B47" s="302">
        <v>8066</v>
      </c>
      <c r="C47" s="303">
        <v>17074</v>
      </c>
      <c r="D47" s="303">
        <v>8066</v>
      </c>
      <c r="E47" s="304">
        <v>17198</v>
      </c>
      <c r="F47" s="305">
        <v>9412</v>
      </c>
      <c r="G47" s="303">
        <v>21962</v>
      </c>
      <c r="H47" s="303">
        <v>9412</v>
      </c>
      <c r="I47" s="306">
        <v>22086</v>
      </c>
      <c r="J47" s="302">
        <v>8308</v>
      </c>
      <c r="K47" s="303">
        <v>19755</v>
      </c>
      <c r="L47" s="303">
        <v>8308</v>
      </c>
      <c r="M47" s="304">
        <v>19926</v>
      </c>
      <c r="N47" s="307">
        <f>J47/B47*100</f>
        <v>103.00024795437639</v>
      </c>
      <c r="O47" s="308">
        <f>J47/F47*100</f>
        <v>88.270293242668927</v>
      </c>
      <c r="P47" s="308">
        <f>K47/C47*100</f>
        <v>115.70223731990161</v>
      </c>
      <c r="Q47" s="189">
        <f>K47/G47*100</f>
        <v>89.950824150805943</v>
      </c>
    </row>
    <row r="48" spans="1:17" x14ac:dyDescent="0.2">
      <c r="A48" s="309" t="s">
        <v>207</v>
      </c>
      <c r="B48" s="310"/>
      <c r="C48" s="311"/>
      <c r="D48" s="311"/>
      <c r="E48" s="312"/>
      <c r="F48" s="313"/>
      <c r="G48" s="311"/>
      <c r="H48" s="311"/>
      <c r="I48" s="314"/>
      <c r="J48" s="310"/>
      <c r="K48" s="311"/>
      <c r="L48" s="311"/>
      <c r="M48" s="312"/>
      <c r="N48" s="276" t="e">
        <f>J48/B48*100</f>
        <v>#DIV/0!</v>
      </c>
      <c r="O48" s="277" t="e">
        <f>J48/F48*100</f>
        <v>#DIV/0!</v>
      </c>
      <c r="P48" s="277" t="e">
        <f>K48/C48*100</f>
        <v>#DIV/0!</v>
      </c>
      <c r="Q48" s="170" t="e">
        <f>K48/G48*100</f>
        <v>#DIV/0!</v>
      </c>
    </row>
    <row r="49" spans="1:17" x14ac:dyDescent="0.2">
      <c r="A49" s="309" t="s">
        <v>237</v>
      </c>
      <c r="B49" s="279"/>
      <c r="C49" s="279"/>
      <c r="D49" s="279"/>
      <c r="E49" s="279"/>
      <c r="F49" s="279"/>
      <c r="G49" s="279"/>
      <c r="H49" s="279"/>
      <c r="I49" s="279"/>
      <c r="J49" s="310">
        <v>6578</v>
      </c>
      <c r="K49" s="311">
        <v>27083</v>
      </c>
      <c r="L49" s="311">
        <v>6578</v>
      </c>
      <c r="M49" s="312">
        <v>27083</v>
      </c>
      <c r="N49" s="279"/>
      <c r="O49" s="279"/>
      <c r="P49" s="279"/>
      <c r="Q49" s="279"/>
    </row>
    <row r="50" spans="1:17" ht="15.75" thickBot="1" x14ac:dyDescent="0.25">
      <c r="A50" s="263" t="s">
        <v>238</v>
      </c>
      <c r="B50" s="315">
        <v>553</v>
      </c>
      <c r="C50" s="316">
        <v>4644</v>
      </c>
      <c r="D50" s="316">
        <v>553</v>
      </c>
      <c r="E50" s="317">
        <v>4662</v>
      </c>
      <c r="F50" s="318">
        <v>1000</v>
      </c>
      <c r="G50" s="316">
        <v>6400</v>
      </c>
      <c r="H50" s="316">
        <v>1000</v>
      </c>
      <c r="I50" s="319">
        <v>6418</v>
      </c>
      <c r="J50" s="315">
        <v>918</v>
      </c>
      <c r="K50" s="316">
        <v>6123</v>
      </c>
      <c r="L50" s="316">
        <v>918</v>
      </c>
      <c r="M50" s="317">
        <v>6164</v>
      </c>
      <c r="N50" s="287">
        <f>J50/B50*100</f>
        <v>166.00361663652802</v>
      </c>
      <c r="O50" s="288">
        <f>J50/F50*100</f>
        <v>91.8</v>
      </c>
      <c r="P50" s="288">
        <f>K50/C50*100</f>
        <v>131.84754521963825</v>
      </c>
      <c r="Q50" s="289">
        <f>K50/G50*100</f>
        <v>95.671875</v>
      </c>
    </row>
    <row r="51" spans="1:17" s="123" customFormat="1" ht="16.5" thickBot="1" x14ac:dyDescent="0.3">
      <c r="A51" s="468"/>
      <c r="B51" s="448" t="s">
        <v>239</v>
      </c>
      <c r="C51" s="449" t="s">
        <v>193</v>
      </c>
      <c r="D51" s="449" t="s">
        <v>239</v>
      </c>
      <c r="E51" s="450" t="s">
        <v>193</v>
      </c>
      <c r="F51" s="473" t="s">
        <v>239</v>
      </c>
      <c r="G51" s="475" t="s">
        <v>193</v>
      </c>
      <c r="H51" s="475" t="s">
        <v>239</v>
      </c>
      <c r="I51" s="486" t="s">
        <v>193</v>
      </c>
      <c r="J51" s="473" t="s">
        <v>239</v>
      </c>
      <c r="K51" s="475" t="s">
        <v>193</v>
      </c>
      <c r="L51" s="475" t="s">
        <v>239</v>
      </c>
      <c r="M51" s="486" t="s">
        <v>193</v>
      </c>
      <c r="N51" s="476" t="s">
        <v>240</v>
      </c>
      <c r="O51" s="477"/>
      <c r="P51" s="476" t="s">
        <v>241</v>
      </c>
      <c r="Q51" s="477"/>
    </row>
    <row r="52" spans="1:17" s="123" customFormat="1" ht="39.75" customHeight="1" thickBot="1" x14ac:dyDescent="0.3">
      <c r="A52" s="469"/>
      <c r="B52" s="470"/>
      <c r="C52" s="471"/>
      <c r="D52" s="471"/>
      <c r="E52" s="472"/>
      <c r="F52" s="474"/>
      <c r="G52" s="471"/>
      <c r="H52" s="471"/>
      <c r="I52" s="472"/>
      <c r="J52" s="474"/>
      <c r="K52" s="471"/>
      <c r="L52" s="471"/>
      <c r="M52" s="472"/>
      <c r="N52" s="255" t="s">
        <v>194</v>
      </c>
      <c r="O52" s="256" t="s">
        <v>136</v>
      </c>
      <c r="P52" s="255" t="s">
        <v>194</v>
      </c>
      <c r="Q52" s="257" t="s">
        <v>136</v>
      </c>
    </row>
    <row r="53" spans="1:17" s="123" customFormat="1" ht="32.25" thickBot="1" x14ac:dyDescent="0.3">
      <c r="A53" s="176" t="s">
        <v>242</v>
      </c>
      <c r="B53" s="320"/>
      <c r="C53" s="321"/>
      <c r="D53" s="321"/>
      <c r="E53" s="322"/>
      <c r="F53" s="323"/>
      <c r="G53" s="321"/>
      <c r="H53" s="321"/>
      <c r="I53" s="322"/>
      <c r="J53" s="320"/>
      <c r="K53" s="321"/>
      <c r="L53" s="321"/>
      <c r="M53" s="324"/>
      <c r="N53" s="325"/>
      <c r="O53" s="326"/>
      <c r="P53" s="325"/>
      <c r="Q53" s="326"/>
    </row>
    <row r="54" spans="1:17" s="123" customFormat="1" ht="15.75" x14ac:dyDescent="0.25">
      <c r="A54" s="327" t="s">
        <v>243</v>
      </c>
      <c r="B54" s="328"/>
      <c r="C54" s="329">
        <v>8480</v>
      </c>
      <c r="D54" s="330"/>
      <c r="E54" s="187">
        <v>8558</v>
      </c>
      <c r="F54" s="331"/>
      <c r="G54" s="329">
        <v>8598</v>
      </c>
      <c r="H54" s="332"/>
      <c r="I54" s="186">
        <v>8676</v>
      </c>
      <c r="J54" s="331"/>
      <c r="K54" s="329">
        <v>9685.0400000000009</v>
      </c>
      <c r="L54" s="332"/>
      <c r="M54" s="186">
        <v>9716.1400000000012</v>
      </c>
      <c r="N54" s="331"/>
      <c r="O54" s="333"/>
      <c r="P54" s="307">
        <f>K54/C54*100</f>
        <v>114.21037735849058</v>
      </c>
      <c r="Q54" s="189">
        <f>K54/G54*100</f>
        <v>112.64294021865551</v>
      </c>
    </row>
    <row r="55" spans="1:17" s="123" customFormat="1" ht="15.75" x14ac:dyDescent="0.25">
      <c r="A55" s="190" t="s">
        <v>244</v>
      </c>
      <c r="B55" s="334">
        <v>9462</v>
      </c>
      <c r="C55" s="335"/>
      <c r="D55" s="160">
        <v>9501</v>
      </c>
      <c r="E55" s="336"/>
      <c r="F55" s="334">
        <v>8434</v>
      </c>
      <c r="G55" s="335"/>
      <c r="H55" s="160">
        <v>8473</v>
      </c>
      <c r="I55" s="337"/>
      <c r="J55" s="334">
        <v>9953</v>
      </c>
      <c r="K55" s="335"/>
      <c r="L55" s="160">
        <v>10001</v>
      </c>
      <c r="M55" s="337"/>
      <c r="N55" s="276">
        <f>J55/B55*100</f>
        <v>105.18917776368633</v>
      </c>
      <c r="O55" s="338">
        <f>J55/F55*100</f>
        <v>118.0104339577899</v>
      </c>
      <c r="P55" s="339"/>
      <c r="Q55" s="340"/>
    </row>
    <row r="56" spans="1:17" x14ac:dyDescent="0.2">
      <c r="A56" s="163" t="s">
        <v>245</v>
      </c>
      <c r="B56" s="273">
        <v>15073</v>
      </c>
      <c r="C56" s="335"/>
      <c r="D56" s="341">
        <v>15232</v>
      </c>
      <c r="E56" s="336"/>
      <c r="F56" s="273">
        <v>12691</v>
      </c>
      <c r="G56" s="335"/>
      <c r="H56" s="341">
        <v>12850</v>
      </c>
      <c r="I56" s="337"/>
      <c r="J56" s="273">
        <v>12907</v>
      </c>
      <c r="K56" s="335"/>
      <c r="L56" s="341">
        <v>13124</v>
      </c>
      <c r="M56" s="337"/>
      <c r="N56" s="276">
        <f>J56/B56*100</f>
        <v>85.629934319644391</v>
      </c>
      <c r="O56" s="338">
        <f>J56/F56*100</f>
        <v>101.70199353872825</v>
      </c>
      <c r="P56" s="339"/>
      <c r="Q56" s="340"/>
    </row>
    <row r="57" spans="1:17" x14ac:dyDescent="0.2">
      <c r="A57" s="163" t="s">
        <v>246</v>
      </c>
      <c r="B57" s="335"/>
      <c r="C57" s="240">
        <v>229037</v>
      </c>
      <c r="D57" s="335"/>
      <c r="E57" s="275">
        <v>231022.94</v>
      </c>
      <c r="F57" s="335"/>
      <c r="G57" s="240">
        <v>206251</v>
      </c>
      <c r="H57" s="335"/>
      <c r="I57" s="274">
        <v>208237</v>
      </c>
      <c r="J57" s="335"/>
      <c r="K57" s="240">
        <f>266852.47-49.02</f>
        <v>266803.44999999995</v>
      </c>
      <c r="L57" s="335"/>
      <c r="M57" s="274">
        <f>+K57+3029</f>
        <v>269832.44999999995</v>
      </c>
      <c r="N57" s="335"/>
      <c r="O57" s="335"/>
      <c r="P57" s="276">
        <f>K57/C57*100</f>
        <v>116.48923536371851</v>
      </c>
      <c r="Q57" s="170">
        <f>K57/G57*100</f>
        <v>129.3586212915331</v>
      </c>
    </row>
    <row r="58" spans="1:17" x14ac:dyDescent="0.2">
      <c r="A58" s="163" t="s">
        <v>247</v>
      </c>
      <c r="B58" s="335"/>
      <c r="C58" s="240">
        <v>292912</v>
      </c>
      <c r="D58" s="335"/>
      <c r="E58" s="275">
        <v>296510.95</v>
      </c>
      <c r="F58" s="335"/>
      <c r="G58" s="240">
        <v>270992</v>
      </c>
      <c r="H58" s="335"/>
      <c r="I58" s="274">
        <v>274591</v>
      </c>
      <c r="J58" s="335"/>
      <c r="K58" s="240">
        <v>308982.86000000004</v>
      </c>
      <c r="L58" s="335"/>
      <c r="M58" s="274">
        <v>314407.66000000003</v>
      </c>
      <c r="N58" s="335"/>
      <c r="O58" s="335"/>
      <c r="P58" s="276">
        <f>K58/C58*100</f>
        <v>105.48658300103786</v>
      </c>
      <c r="Q58" s="170">
        <f>K58/G58*100</f>
        <v>114.01918137804807</v>
      </c>
    </row>
    <row r="59" spans="1:17" x14ac:dyDescent="0.2">
      <c r="A59" s="342" t="s">
        <v>248</v>
      </c>
      <c r="B59" s="343"/>
      <c r="C59" s="344"/>
      <c r="D59" s="345"/>
      <c r="E59" s="346"/>
      <c r="F59" s="347"/>
      <c r="G59" s="344"/>
      <c r="H59" s="345"/>
      <c r="I59" s="348"/>
      <c r="J59" s="343"/>
      <c r="K59" s="344"/>
      <c r="L59" s="345"/>
      <c r="M59" s="346"/>
      <c r="N59" s="349" t="e">
        <f>J59/B59*100</f>
        <v>#DIV/0!</v>
      </c>
      <c r="O59" s="350" t="e">
        <f>J59/F59*100</f>
        <v>#DIV/0!</v>
      </c>
      <c r="P59" s="351"/>
      <c r="Q59" s="352"/>
    </row>
    <row r="60" spans="1:17" ht="15.6" customHeight="1" thickBot="1" x14ac:dyDescent="0.25">
      <c r="A60" s="353" t="s">
        <v>249</v>
      </c>
      <c r="B60" s="354"/>
      <c r="C60" s="355"/>
      <c r="D60" s="356"/>
      <c r="E60" s="357"/>
      <c r="F60" s="358"/>
      <c r="G60" s="359"/>
      <c r="H60" s="356"/>
      <c r="I60" s="360"/>
      <c r="J60" s="354"/>
      <c r="K60" s="355"/>
      <c r="L60" s="356"/>
      <c r="M60" s="357"/>
      <c r="N60" s="361" t="e">
        <f>J60/B60*100</f>
        <v>#DIV/0!</v>
      </c>
      <c r="O60" s="362" t="e">
        <f>J60/F60*100</f>
        <v>#DIV/0!</v>
      </c>
      <c r="P60" s="363"/>
      <c r="Q60" s="364"/>
    </row>
    <row r="61" spans="1:17" ht="16.5" thickBot="1" x14ac:dyDescent="0.25">
      <c r="A61" s="478"/>
      <c r="B61" s="480" t="s">
        <v>250</v>
      </c>
      <c r="C61" s="482" t="s">
        <v>251</v>
      </c>
      <c r="D61" s="482" t="s">
        <v>250</v>
      </c>
      <c r="E61" s="482" t="s">
        <v>251</v>
      </c>
      <c r="F61" s="484" t="s">
        <v>250</v>
      </c>
      <c r="G61" s="482" t="s">
        <v>251</v>
      </c>
      <c r="H61" s="482" t="s">
        <v>250</v>
      </c>
      <c r="I61" s="482" t="s">
        <v>251</v>
      </c>
      <c r="J61" s="480" t="s">
        <v>250</v>
      </c>
      <c r="K61" s="482" t="s">
        <v>251</v>
      </c>
      <c r="L61" s="482" t="s">
        <v>250</v>
      </c>
      <c r="M61" s="482" t="s">
        <v>251</v>
      </c>
      <c r="N61" s="476" t="s">
        <v>252</v>
      </c>
      <c r="O61" s="477"/>
      <c r="P61" s="476" t="s">
        <v>253</v>
      </c>
      <c r="Q61" s="477"/>
    </row>
    <row r="62" spans="1:17" ht="32.25" thickBot="1" x14ac:dyDescent="0.25">
      <c r="A62" s="479"/>
      <c r="B62" s="481"/>
      <c r="C62" s="483"/>
      <c r="D62" s="483"/>
      <c r="E62" s="483"/>
      <c r="F62" s="485"/>
      <c r="G62" s="483"/>
      <c r="H62" s="483"/>
      <c r="I62" s="483"/>
      <c r="J62" s="481"/>
      <c r="K62" s="483"/>
      <c r="L62" s="483"/>
      <c r="M62" s="483"/>
      <c r="N62" s="255" t="s">
        <v>194</v>
      </c>
      <c r="O62" s="256" t="s">
        <v>136</v>
      </c>
      <c r="P62" s="255" t="s">
        <v>194</v>
      </c>
      <c r="Q62" s="257" t="s">
        <v>136</v>
      </c>
    </row>
    <row r="63" spans="1:17" ht="32.25" thickBot="1" x14ac:dyDescent="0.25">
      <c r="A63" s="365" t="s">
        <v>254</v>
      </c>
      <c r="B63" s="177"/>
      <c r="C63" s="260"/>
      <c r="D63" s="260"/>
      <c r="E63" s="178"/>
      <c r="F63" s="137"/>
      <c r="G63" s="260"/>
      <c r="H63" s="260"/>
      <c r="I63" s="178"/>
      <c r="J63" s="259"/>
      <c r="K63" s="260"/>
      <c r="L63" s="260"/>
      <c r="M63" s="178"/>
      <c r="N63" s="297"/>
      <c r="O63" s="366"/>
      <c r="P63" s="297"/>
      <c r="Q63" s="367"/>
    </row>
    <row r="64" spans="1:17" x14ac:dyDescent="0.2">
      <c r="A64" s="206" t="s">
        <v>255</v>
      </c>
      <c r="B64" s="207">
        <v>0</v>
      </c>
      <c r="C64" s="368">
        <v>0</v>
      </c>
      <c r="D64" s="368">
        <v>0</v>
      </c>
      <c r="E64" s="194">
        <v>0</v>
      </c>
      <c r="F64" s="369">
        <v>0</v>
      </c>
      <c r="G64" s="267">
        <v>1</v>
      </c>
      <c r="H64" s="267">
        <v>0</v>
      </c>
      <c r="I64" s="268">
        <v>0</v>
      </c>
      <c r="J64" s="266">
        <v>0</v>
      </c>
      <c r="K64" s="267">
        <v>0</v>
      </c>
      <c r="L64" s="267">
        <v>0</v>
      </c>
      <c r="M64" s="268">
        <v>0</v>
      </c>
      <c r="N64" s="276" t="e">
        <f t="shared" ref="N64:N69" si="5">J64/B64*100</f>
        <v>#DIV/0!</v>
      </c>
      <c r="O64" s="277" t="e">
        <f t="shared" ref="O64:O69" si="6">J64/F64*100</f>
        <v>#DIV/0!</v>
      </c>
      <c r="P64" s="277" t="e">
        <f t="shared" ref="P64:P69" si="7">K64/C64*100</f>
        <v>#DIV/0!</v>
      </c>
      <c r="Q64" s="170">
        <f t="shared" ref="Q64:Q69" si="8">K64/G64*100</f>
        <v>0</v>
      </c>
    </row>
    <row r="65" spans="1:17" x14ac:dyDescent="0.2">
      <c r="A65" s="159" t="s">
        <v>256</v>
      </c>
      <c r="B65" s="167">
        <v>158</v>
      </c>
      <c r="C65" s="370">
        <v>923</v>
      </c>
      <c r="D65" s="370">
        <v>159</v>
      </c>
      <c r="E65" s="161">
        <v>932</v>
      </c>
      <c r="F65" s="341">
        <v>158</v>
      </c>
      <c r="G65" s="240">
        <v>773</v>
      </c>
      <c r="H65" s="240">
        <v>159</v>
      </c>
      <c r="I65" s="274">
        <v>773</v>
      </c>
      <c r="J65" s="273">
        <v>172</v>
      </c>
      <c r="K65" s="240">
        <v>871</v>
      </c>
      <c r="L65" s="240">
        <v>173</v>
      </c>
      <c r="M65" s="274">
        <v>876</v>
      </c>
      <c r="N65" s="276">
        <f t="shared" si="5"/>
        <v>108.86075949367088</v>
      </c>
      <c r="O65" s="277">
        <f t="shared" si="6"/>
        <v>108.86075949367088</v>
      </c>
      <c r="P65" s="277">
        <f t="shared" si="7"/>
        <v>94.366197183098592</v>
      </c>
      <c r="Q65" s="170">
        <f t="shared" si="8"/>
        <v>112.67787839586028</v>
      </c>
    </row>
    <row r="66" spans="1:17" x14ac:dyDescent="0.2">
      <c r="A66" s="159" t="s">
        <v>257</v>
      </c>
      <c r="B66" s="167">
        <v>162</v>
      </c>
      <c r="C66" s="370">
        <v>16069</v>
      </c>
      <c r="D66" s="370">
        <v>163</v>
      </c>
      <c r="E66" s="161">
        <v>16070</v>
      </c>
      <c r="F66" s="341">
        <v>162</v>
      </c>
      <c r="G66" s="240">
        <v>18361</v>
      </c>
      <c r="H66" s="240">
        <v>163</v>
      </c>
      <c r="I66" s="274">
        <v>18362</v>
      </c>
      <c r="J66" s="273">
        <v>206</v>
      </c>
      <c r="K66" s="240">
        <v>16421</v>
      </c>
      <c r="L66" s="240">
        <v>209</v>
      </c>
      <c r="M66" s="274">
        <v>16435</v>
      </c>
      <c r="N66" s="276">
        <f t="shared" si="5"/>
        <v>127.16049382716051</v>
      </c>
      <c r="O66" s="277">
        <f t="shared" si="6"/>
        <v>127.16049382716051</v>
      </c>
      <c r="P66" s="277">
        <f t="shared" si="7"/>
        <v>102.19055323915613</v>
      </c>
      <c r="Q66" s="170">
        <f t="shared" si="8"/>
        <v>89.434126681553295</v>
      </c>
    </row>
    <row r="67" spans="1:17" x14ac:dyDescent="0.2">
      <c r="A67" s="159" t="s">
        <v>258</v>
      </c>
      <c r="B67" s="167">
        <v>6</v>
      </c>
      <c r="C67" s="370">
        <v>1992</v>
      </c>
      <c r="D67" s="370">
        <v>6</v>
      </c>
      <c r="E67" s="161">
        <v>1992</v>
      </c>
      <c r="F67" s="341">
        <v>6</v>
      </c>
      <c r="G67" s="240">
        <v>2072</v>
      </c>
      <c r="H67" s="240">
        <v>0</v>
      </c>
      <c r="I67" s="274">
        <v>2072</v>
      </c>
      <c r="J67" s="273">
        <v>5</v>
      </c>
      <c r="K67" s="240">
        <v>1179</v>
      </c>
      <c r="L67" s="240">
        <v>5</v>
      </c>
      <c r="M67" s="274">
        <v>1179</v>
      </c>
      <c r="N67" s="276">
        <f t="shared" si="5"/>
        <v>83.333333333333343</v>
      </c>
      <c r="O67" s="277">
        <f t="shared" si="6"/>
        <v>83.333333333333343</v>
      </c>
      <c r="P67" s="277">
        <f t="shared" si="7"/>
        <v>59.186746987951807</v>
      </c>
      <c r="Q67" s="170">
        <f t="shared" si="8"/>
        <v>56.901544401544399</v>
      </c>
    </row>
    <row r="68" spans="1:17" x14ac:dyDescent="0.2">
      <c r="A68" s="171" t="s">
        <v>259</v>
      </c>
      <c r="B68" s="172">
        <v>3</v>
      </c>
      <c r="C68" s="371">
        <v>1139</v>
      </c>
      <c r="D68" s="371">
        <v>3</v>
      </c>
      <c r="E68" s="226">
        <v>1139</v>
      </c>
      <c r="F68" s="372">
        <v>3</v>
      </c>
      <c r="G68" s="373">
        <v>1441</v>
      </c>
      <c r="H68" s="373">
        <v>0</v>
      </c>
      <c r="I68" s="374">
        <v>1441</v>
      </c>
      <c r="J68" s="375">
        <v>3</v>
      </c>
      <c r="K68" s="373">
        <v>893</v>
      </c>
      <c r="L68" s="373">
        <v>6</v>
      </c>
      <c r="M68" s="374">
        <v>905</v>
      </c>
      <c r="N68" s="276">
        <f t="shared" si="5"/>
        <v>100</v>
      </c>
      <c r="O68" s="277">
        <f t="shared" si="6"/>
        <v>100</v>
      </c>
      <c r="P68" s="277">
        <f t="shared" si="7"/>
        <v>78.402107111501323</v>
      </c>
      <c r="Q68" s="170">
        <f t="shared" si="8"/>
        <v>61.970853573907014</v>
      </c>
    </row>
    <row r="69" spans="1:17" ht="15.75" thickBot="1" x14ac:dyDescent="0.25">
      <c r="A69" s="376" t="s">
        <v>260</v>
      </c>
      <c r="B69" s="377"/>
      <c r="C69" s="378"/>
      <c r="D69" s="378"/>
      <c r="E69" s="379"/>
      <c r="F69" s="380"/>
      <c r="G69" s="244"/>
      <c r="H69" s="244"/>
      <c r="I69" s="285"/>
      <c r="J69" s="284"/>
      <c r="K69" s="244"/>
      <c r="L69" s="244"/>
      <c r="M69" s="285"/>
      <c r="N69" s="287" t="e">
        <f t="shared" si="5"/>
        <v>#DIV/0!</v>
      </c>
      <c r="O69" s="288" t="e">
        <f t="shared" si="6"/>
        <v>#DIV/0!</v>
      </c>
      <c r="P69" s="288" t="e">
        <f t="shared" si="7"/>
        <v>#DIV/0!</v>
      </c>
      <c r="Q69" s="289" t="e">
        <f t="shared" si="8"/>
        <v>#DIV/0!</v>
      </c>
    </row>
    <row r="70" spans="1:17" x14ac:dyDescent="0.2">
      <c r="A70" s="381"/>
      <c r="B70" s="381"/>
      <c r="C70" s="381"/>
      <c r="D70" s="381"/>
      <c r="E70" s="381"/>
      <c r="F70" s="382"/>
      <c r="G70" s="383"/>
      <c r="H70" s="382"/>
      <c r="I70" s="383"/>
    </row>
    <row r="71" spans="1:17" ht="15.75" x14ac:dyDescent="0.2">
      <c r="A71" s="110" t="s">
        <v>120</v>
      </c>
      <c r="B71" s="110"/>
      <c r="C71" s="110"/>
      <c r="D71" s="110"/>
      <c r="E71" s="110"/>
      <c r="F71" s="112"/>
    </row>
    <row r="72" spans="1:17" x14ac:dyDescent="0.2">
      <c r="A72" s="428" t="s">
        <v>381</v>
      </c>
      <c r="B72" s="429"/>
      <c r="C72" s="429"/>
      <c r="D72" s="429"/>
      <c r="E72" s="429"/>
      <c r="F72" s="429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30"/>
    </row>
    <row r="73" spans="1:17" x14ac:dyDescent="0.2">
      <c r="A73" s="431"/>
      <c r="B73" s="432"/>
      <c r="C73" s="432"/>
      <c r="D73" s="432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3"/>
    </row>
    <row r="74" spans="1:17" x14ac:dyDescent="0.2">
      <c r="A74" s="431"/>
      <c r="B74" s="432"/>
      <c r="C74" s="432"/>
      <c r="D74" s="432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3"/>
    </row>
    <row r="75" spans="1:17" x14ac:dyDescent="0.2">
      <c r="A75" s="434"/>
      <c r="B75" s="435"/>
      <c r="C75" s="435"/>
      <c r="D75" s="435"/>
      <c r="E75" s="435"/>
      <c r="F75" s="435"/>
      <c r="G75" s="435"/>
      <c r="H75" s="435"/>
      <c r="I75" s="435"/>
      <c r="J75" s="435"/>
      <c r="K75" s="435"/>
      <c r="L75" s="435"/>
      <c r="M75" s="435"/>
      <c r="N75" s="435"/>
      <c r="O75" s="435"/>
      <c r="P75" s="435"/>
      <c r="Q75" s="436"/>
    </row>
    <row r="76" spans="1:17" x14ac:dyDescent="0.2">
      <c r="A76" s="113"/>
      <c r="B76" s="113"/>
      <c r="C76" s="113"/>
      <c r="D76" s="113"/>
      <c r="E76" s="113"/>
      <c r="F76" s="113"/>
      <c r="G76" s="113"/>
      <c r="H76" s="113"/>
      <c r="I76" s="113"/>
      <c r="J76" s="115"/>
      <c r="K76" s="384"/>
      <c r="L76" s="115"/>
      <c r="M76" s="115"/>
      <c r="N76" s="384"/>
      <c r="O76" s="115"/>
      <c r="P76" s="115"/>
      <c r="Q76" s="115"/>
    </row>
    <row r="77" spans="1:17" s="119" customFormat="1" x14ac:dyDescent="0.2">
      <c r="A77" s="116" t="s">
        <v>261</v>
      </c>
      <c r="B77" s="116"/>
      <c r="C77" s="116"/>
      <c r="D77" s="116"/>
      <c r="E77" s="116"/>
      <c r="F77" s="385"/>
      <c r="G77" s="116"/>
      <c r="H77" s="117"/>
      <c r="I77" s="117"/>
      <c r="J77" s="116" t="s">
        <v>123</v>
      </c>
      <c r="K77" s="116"/>
      <c r="L77" s="116"/>
      <c r="M77" s="116"/>
      <c r="N77" s="116"/>
      <c r="O77" s="116"/>
      <c r="P77" s="116"/>
      <c r="Q77" s="116"/>
    </row>
    <row r="78" spans="1:17" s="119" customFormat="1" x14ac:dyDescent="0.2">
      <c r="A78" s="114"/>
      <c r="B78" s="114"/>
      <c r="C78" s="114"/>
      <c r="D78" s="114"/>
      <c r="E78" s="114"/>
      <c r="F78" s="121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</row>
    <row r="79" spans="1:17" s="119" customFormat="1" x14ac:dyDescent="0.2">
      <c r="A79" s="116" t="s">
        <v>262</v>
      </c>
      <c r="B79" s="116"/>
      <c r="C79" s="116"/>
      <c r="D79" s="116"/>
      <c r="E79" s="116"/>
      <c r="F79" s="116"/>
      <c r="G79" s="116"/>
      <c r="H79" s="117"/>
      <c r="I79" s="117"/>
      <c r="J79" s="117"/>
      <c r="K79" s="117"/>
      <c r="L79" s="117"/>
      <c r="M79" s="386"/>
      <c r="N79" s="117"/>
      <c r="O79" s="117"/>
      <c r="P79" s="117"/>
      <c r="Q79" s="117"/>
    </row>
    <row r="80" spans="1:17" s="119" customFormat="1" x14ac:dyDescent="0.2">
      <c r="A80" s="117"/>
      <c r="B80" s="117"/>
      <c r="C80" s="117"/>
      <c r="D80" s="117"/>
      <c r="E80" s="117"/>
      <c r="F80" s="114"/>
      <c r="G80" s="117"/>
      <c r="H80" s="117"/>
      <c r="I80" s="117"/>
      <c r="J80" s="117"/>
      <c r="K80" s="117"/>
      <c r="L80" s="117"/>
      <c r="M80" s="117"/>
      <c r="N80" s="386"/>
      <c r="O80" s="117"/>
      <c r="P80" s="117"/>
      <c r="Q80" s="117"/>
    </row>
    <row r="81" spans="6:6" x14ac:dyDescent="0.2">
      <c r="F81" s="112"/>
    </row>
    <row r="82" spans="6:6" x14ac:dyDescent="0.2">
      <c r="F82" s="112"/>
    </row>
  </sheetData>
  <sheetProtection password="CAC1" sheet="1" selectLockedCells="1"/>
  <mergeCells count="63">
    <mergeCell ref="L51:L52"/>
    <mergeCell ref="M51:M52"/>
    <mergeCell ref="N51:O51"/>
    <mergeCell ref="A72:Q75"/>
    <mergeCell ref="J61:J62"/>
    <mergeCell ref="K61:K62"/>
    <mergeCell ref="L61:L62"/>
    <mergeCell ref="M61:M62"/>
    <mergeCell ref="N61:O61"/>
    <mergeCell ref="P61:Q61"/>
    <mergeCell ref="F51:F52"/>
    <mergeCell ref="G51:G52"/>
    <mergeCell ref="H51:H52"/>
    <mergeCell ref="P51:Q51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I51:I52"/>
    <mergeCell ref="J51:J52"/>
    <mergeCell ref="K51:K52"/>
    <mergeCell ref="A51:A52"/>
    <mergeCell ref="B51:B52"/>
    <mergeCell ref="C51:C52"/>
    <mergeCell ref="D51:D52"/>
    <mergeCell ref="E51:E52"/>
    <mergeCell ref="J42:K42"/>
    <mergeCell ref="L42:M42"/>
    <mergeCell ref="N42:O42"/>
    <mergeCell ref="P42:Q42"/>
    <mergeCell ref="A45:A46"/>
    <mergeCell ref="B45:C45"/>
    <mergeCell ref="D45:E45"/>
    <mergeCell ref="F45:G45"/>
    <mergeCell ref="H45:I45"/>
    <mergeCell ref="J45:K45"/>
    <mergeCell ref="L45:M45"/>
    <mergeCell ref="N45:O45"/>
    <mergeCell ref="P45:Q45"/>
    <mergeCell ref="A42:A43"/>
    <mergeCell ref="B42:C42"/>
    <mergeCell ref="D42:E42"/>
    <mergeCell ref="F42:G42"/>
    <mergeCell ref="H42:I42"/>
    <mergeCell ref="A1:G1"/>
    <mergeCell ref="A4:A6"/>
    <mergeCell ref="B4:E4"/>
    <mergeCell ref="F4:I4"/>
    <mergeCell ref="J4:M4"/>
    <mergeCell ref="J5:K5"/>
    <mergeCell ref="L5:M5"/>
    <mergeCell ref="N4:Q4"/>
    <mergeCell ref="B5:C5"/>
    <mergeCell ref="D5:E5"/>
    <mergeCell ref="F5:G5"/>
    <mergeCell ref="H5:I5"/>
    <mergeCell ref="N5:O5"/>
    <mergeCell ref="P5:Q5"/>
  </mergeCells>
  <printOptions horizontalCentered="1" verticalCentered="1"/>
  <pageMargins left="0.19685039370078741" right="0.19685039370078741" top="7.874015748031496E-2" bottom="7.874015748031496E-2" header="0.19685039370078741" footer="0"/>
  <pageSetup paperSize="9" scale="41" orientation="landscape" vertic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topLeftCell="A40" zoomScale="80" zoomScaleNormal="80" workbookViewId="0">
      <selection sqref="A1:F1"/>
    </sheetView>
  </sheetViews>
  <sheetFormatPr defaultRowHeight="15" x14ac:dyDescent="0.2"/>
  <cols>
    <col min="1" max="1" width="9.140625" style="387"/>
    <col min="2" max="2" width="78.7109375" style="387" customWidth="1"/>
    <col min="3" max="3" width="15.85546875" style="387" customWidth="1"/>
    <col min="4" max="4" width="17.7109375" style="387" customWidth="1"/>
    <col min="5" max="5" width="18.140625" style="387" customWidth="1"/>
    <col min="6" max="6" width="17.5703125" style="387" customWidth="1"/>
    <col min="7" max="7" width="15.28515625" style="387" customWidth="1"/>
    <col min="8" max="8" width="17.28515625" style="387" customWidth="1"/>
    <col min="9" max="9" width="16.140625" style="387" customWidth="1"/>
    <col min="10" max="10" width="13.7109375" style="387" customWidth="1"/>
    <col min="11" max="257" width="9.140625" style="387"/>
    <col min="258" max="258" width="78.7109375" style="387" customWidth="1"/>
    <col min="259" max="259" width="15.85546875" style="387" customWidth="1"/>
    <col min="260" max="260" width="17.7109375" style="387" customWidth="1"/>
    <col min="261" max="261" width="18.140625" style="387" customWidth="1"/>
    <col min="262" max="262" width="17.5703125" style="387" customWidth="1"/>
    <col min="263" max="263" width="15.28515625" style="387" customWidth="1"/>
    <col min="264" max="264" width="17.28515625" style="387" customWidth="1"/>
    <col min="265" max="265" width="16.140625" style="387" customWidth="1"/>
    <col min="266" max="266" width="13.7109375" style="387" customWidth="1"/>
    <col min="267" max="513" width="9.140625" style="387"/>
    <col min="514" max="514" width="78.7109375" style="387" customWidth="1"/>
    <col min="515" max="515" width="15.85546875" style="387" customWidth="1"/>
    <col min="516" max="516" width="17.7109375" style="387" customWidth="1"/>
    <col min="517" max="517" width="18.140625" style="387" customWidth="1"/>
    <col min="518" max="518" width="17.5703125" style="387" customWidth="1"/>
    <col min="519" max="519" width="15.28515625" style="387" customWidth="1"/>
    <col min="520" max="520" width="17.28515625" style="387" customWidth="1"/>
    <col min="521" max="521" width="16.140625" style="387" customWidth="1"/>
    <col min="522" max="522" width="13.7109375" style="387" customWidth="1"/>
    <col min="523" max="769" width="9.140625" style="387"/>
    <col min="770" max="770" width="78.7109375" style="387" customWidth="1"/>
    <col min="771" max="771" width="15.85546875" style="387" customWidth="1"/>
    <col min="772" max="772" width="17.7109375" style="387" customWidth="1"/>
    <col min="773" max="773" width="18.140625" style="387" customWidth="1"/>
    <col min="774" max="774" width="17.5703125" style="387" customWidth="1"/>
    <col min="775" max="775" width="15.28515625" style="387" customWidth="1"/>
    <col min="776" max="776" width="17.28515625" style="387" customWidth="1"/>
    <col min="777" max="777" width="16.140625" style="387" customWidth="1"/>
    <col min="778" max="778" width="13.7109375" style="387" customWidth="1"/>
    <col min="779" max="1025" width="9.140625" style="387"/>
    <col min="1026" max="1026" width="78.7109375" style="387" customWidth="1"/>
    <col min="1027" max="1027" width="15.85546875" style="387" customWidth="1"/>
    <col min="1028" max="1028" width="17.7109375" style="387" customWidth="1"/>
    <col min="1029" max="1029" width="18.140625" style="387" customWidth="1"/>
    <col min="1030" max="1030" width="17.5703125" style="387" customWidth="1"/>
    <col min="1031" max="1031" width="15.28515625" style="387" customWidth="1"/>
    <col min="1032" max="1032" width="17.28515625" style="387" customWidth="1"/>
    <col min="1033" max="1033" width="16.140625" style="387" customWidth="1"/>
    <col min="1034" max="1034" width="13.7109375" style="387" customWidth="1"/>
    <col min="1035" max="1281" width="9.140625" style="387"/>
    <col min="1282" max="1282" width="78.7109375" style="387" customWidth="1"/>
    <col min="1283" max="1283" width="15.85546875" style="387" customWidth="1"/>
    <col min="1284" max="1284" width="17.7109375" style="387" customWidth="1"/>
    <col min="1285" max="1285" width="18.140625" style="387" customWidth="1"/>
    <col min="1286" max="1286" width="17.5703125" style="387" customWidth="1"/>
    <col min="1287" max="1287" width="15.28515625" style="387" customWidth="1"/>
    <col min="1288" max="1288" width="17.28515625" style="387" customWidth="1"/>
    <col min="1289" max="1289" width="16.140625" style="387" customWidth="1"/>
    <col min="1290" max="1290" width="13.7109375" style="387" customWidth="1"/>
    <col min="1291" max="1537" width="9.140625" style="387"/>
    <col min="1538" max="1538" width="78.7109375" style="387" customWidth="1"/>
    <col min="1539" max="1539" width="15.85546875" style="387" customWidth="1"/>
    <col min="1540" max="1540" width="17.7109375" style="387" customWidth="1"/>
    <col min="1541" max="1541" width="18.140625" style="387" customWidth="1"/>
    <col min="1542" max="1542" width="17.5703125" style="387" customWidth="1"/>
    <col min="1543" max="1543" width="15.28515625" style="387" customWidth="1"/>
    <col min="1544" max="1544" width="17.28515625" style="387" customWidth="1"/>
    <col min="1545" max="1545" width="16.140625" style="387" customWidth="1"/>
    <col min="1546" max="1546" width="13.7109375" style="387" customWidth="1"/>
    <col min="1547" max="1793" width="9.140625" style="387"/>
    <col min="1794" max="1794" width="78.7109375" style="387" customWidth="1"/>
    <col min="1795" max="1795" width="15.85546875" style="387" customWidth="1"/>
    <col min="1796" max="1796" width="17.7109375" style="387" customWidth="1"/>
    <col min="1797" max="1797" width="18.140625" style="387" customWidth="1"/>
    <col min="1798" max="1798" width="17.5703125" style="387" customWidth="1"/>
    <col min="1799" max="1799" width="15.28515625" style="387" customWidth="1"/>
    <col min="1800" max="1800" width="17.28515625" style="387" customWidth="1"/>
    <col min="1801" max="1801" width="16.140625" style="387" customWidth="1"/>
    <col min="1802" max="1802" width="13.7109375" style="387" customWidth="1"/>
    <col min="1803" max="2049" width="9.140625" style="387"/>
    <col min="2050" max="2050" width="78.7109375" style="387" customWidth="1"/>
    <col min="2051" max="2051" width="15.85546875" style="387" customWidth="1"/>
    <col min="2052" max="2052" width="17.7109375" style="387" customWidth="1"/>
    <col min="2053" max="2053" width="18.140625" style="387" customWidth="1"/>
    <col min="2054" max="2054" width="17.5703125" style="387" customWidth="1"/>
    <col min="2055" max="2055" width="15.28515625" style="387" customWidth="1"/>
    <col min="2056" max="2056" width="17.28515625" style="387" customWidth="1"/>
    <col min="2057" max="2057" width="16.140625" style="387" customWidth="1"/>
    <col min="2058" max="2058" width="13.7109375" style="387" customWidth="1"/>
    <col min="2059" max="2305" width="9.140625" style="387"/>
    <col min="2306" max="2306" width="78.7109375" style="387" customWidth="1"/>
    <col min="2307" max="2307" width="15.85546875" style="387" customWidth="1"/>
    <col min="2308" max="2308" width="17.7109375" style="387" customWidth="1"/>
    <col min="2309" max="2309" width="18.140625" style="387" customWidth="1"/>
    <col min="2310" max="2310" width="17.5703125" style="387" customWidth="1"/>
    <col min="2311" max="2311" width="15.28515625" style="387" customWidth="1"/>
    <col min="2312" max="2312" width="17.28515625" style="387" customWidth="1"/>
    <col min="2313" max="2313" width="16.140625" style="387" customWidth="1"/>
    <col min="2314" max="2314" width="13.7109375" style="387" customWidth="1"/>
    <col min="2315" max="2561" width="9.140625" style="387"/>
    <col min="2562" max="2562" width="78.7109375" style="387" customWidth="1"/>
    <col min="2563" max="2563" width="15.85546875" style="387" customWidth="1"/>
    <col min="2564" max="2564" width="17.7109375" style="387" customWidth="1"/>
    <col min="2565" max="2565" width="18.140625" style="387" customWidth="1"/>
    <col min="2566" max="2566" width="17.5703125" style="387" customWidth="1"/>
    <col min="2567" max="2567" width="15.28515625" style="387" customWidth="1"/>
    <col min="2568" max="2568" width="17.28515625" style="387" customWidth="1"/>
    <col min="2569" max="2569" width="16.140625" style="387" customWidth="1"/>
    <col min="2570" max="2570" width="13.7109375" style="387" customWidth="1"/>
    <col min="2571" max="2817" width="9.140625" style="387"/>
    <col min="2818" max="2818" width="78.7109375" style="387" customWidth="1"/>
    <col min="2819" max="2819" width="15.85546875" style="387" customWidth="1"/>
    <col min="2820" max="2820" width="17.7109375" style="387" customWidth="1"/>
    <col min="2821" max="2821" width="18.140625" style="387" customWidth="1"/>
    <col min="2822" max="2822" width="17.5703125" style="387" customWidth="1"/>
    <col min="2823" max="2823" width="15.28515625" style="387" customWidth="1"/>
    <col min="2824" max="2824" width="17.28515625" style="387" customWidth="1"/>
    <col min="2825" max="2825" width="16.140625" style="387" customWidth="1"/>
    <col min="2826" max="2826" width="13.7109375" style="387" customWidth="1"/>
    <col min="2827" max="3073" width="9.140625" style="387"/>
    <col min="3074" max="3074" width="78.7109375" style="387" customWidth="1"/>
    <col min="3075" max="3075" width="15.85546875" style="387" customWidth="1"/>
    <col min="3076" max="3076" width="17.7109375" style="387" customWidth="1"/>
    <col min="3077" max="3077" width="18.140625" style="387" customWidth="1"/>
    <col min="3078" max="3078" width="17.5703125" style="387" customWidth="1"/>
    <col min="3079" max="3079" width="15.28515625" style="387" customWidth="1"/>
    <col min="3080" max="3080" width="17.28515625" style="387" customWidth="1"/>
    <col min="3081" max="3081" width="16.140625" style="387" customWidth="1"/>
    <col min="3082" max="3082" width="13.7109375" style="387" customWidth="1"/>
    <col min="3083" max="3329" width="9.140625" style="387"/>
    <col min="3330" max="3330" width="78.7109375" style="387" customWidth="1"/>
    <col min="3331" max="3331" width="15.85546875" style="387" customWidth="1"/>
    <col min="3332" max="3332" width="17.7109375" style="387" customWidth="1"/>
    <col min="3333" max="3333" width="18.140625" style="387" customWidth="1"/>
    <col min="3334" max="3334" width="17.5703125" style="387" customWidth="1"/>
    <col min="3335" max="3335" width="15.28515625" style="387" customWidth="1"/>
    <col min="3336" max="3336" width="17.28515625" style="387" customWidth="1"/>
    <col min="3337" max="3337" width="16.140625" style="387" customWidth="1"/>
    <col min="3338" max="3338" width="13.7109375" style="387" customWidth="1"/>
    <col min="3339" max="3585" width="9.140625" style="387"/>
    <col min="3586" max="3586" width="78.7109375" style="387" customWidth="1"/>
    <col min="3587" max="3587" width="15.85546875" style="387" customWidth="1"/>
    <col min="3588" max="3588" width="17.7109375" style="387" customWidth="1"/>
    <col min="3589" max="3589" width="18.140625" style="387" customWidth="1"/>
    <col min="3590" max="3590" width="17.5703125" style="387" customWidth="1"/>
    <col min="3591" max="3591" width="15.28515625" style="387" customWidth="1"/>
    <col min="3592" max="3592" width="17.28515625" style="387" customWidth="1"/>
    <col min="3593" max="3593" width="16.140625" style="387" customWidth="1"/>
    <col min="3594" max="3594" width="13.7109375" style="387" customWidth="1"/>
    <col min="3595" max="3841" width="9.140625" style="387"/>
    <col min="3842" max="3842" width="78.7109375" style="387" customWidth="1"/>
    <col min="3843" max="3843" width="15.85546875" style="387" customWidth="1"/>
    <col min="3844" max="3844" width="17.7109375" style="387" customWidth="1"/>
    <col min="3845" max="3845" width="18.140625" style="387" customWidth="1"/>
    <col min="3846" max="3846" width="17.5703125" style="387" customWidth="1"/>
    <col min="3847" max="3847" width="15.28515625" style="387" customWidth="1"/>
    <col min="3848" max="3848" width="17.28515625" style="387" customWidth="1"/>
    <col min="3849" max="3849" width="16.140625" style="387" customWidth="1"/>
    <col min="3850" max="3850" width="13.7109375" style="387" customWidth="1"/>
    <col min="3851" max="4097" width="9.140625" style="387"/>
    <col min="4098" max="4098" width="78.7109375" style="387" customWidth="1"/>
    <col min="4099" max="4099" width="15.85546875" style="387" customWidth="1"/>
    <col min="4100" max="4100" width="17.7109375" style="387" customWidth="1"/>
    <col min="4101" max="4101" width="18.140625" style="387" customWidth="1"/>
    <col min="4102" max="4102" width="17.5703125" style="387" customWidth="1"/>
    <col min="4103" max="4103" width="15.28515625" style="387" customWidth="1"/>
    <col min="4104" max="4104" width="17.28515625" style="387" customWidth="1"/>
    <col min="4105" max="4105" width="16.140625" style="387" customWidth="1"/>
    <col min="4106" max="4106" width="13.7109375" style="387" customWidth="1"/>
    <col min="4107" max="4353" width="9.140625" style="387"/>
    <col min="4354" max="4354" width="78.7109375" style="387" customWidth="1"/>
    <col min="4355" max="4355" width="15.85546875" style="387" customWidth="1"/>
    <col min="4356" max="4356" width="17.7109375" style="387" customWidth="1"/>
    <col min="4357" max="4357" width="18.140625" style="387" customWidth="1"/>
    <col min="4358" max="4358" width="17.5703125" style="387" customWidth="1"/>
    <col min="4359" max="4359" width="15.28515625" style="387" customWidth="1"/>
    <col min="4360" max="4360" width="17.28515625" style="387" customWidth="1"/>
    <col min="4361" max="4361" width="16.140625" style="387" customWidth="1"/>
    <col min="4362" max="4362" width="13.7109375" style="387" customWidth="1"/>
    <col min="4363" max="4609" width="9.140625" style="387"/>
    <col min="4610" max="4610" width="78.7109375" style="387" customWidth="1"/>
    <col min="4611" max="4611" width="15.85546875" style="387" customWidth="1"/>
    <col min="4612" max="4612" width="17.7109375" style="387" customWidth="1"/>
    <col min="4613" max="4613" width="18.140625" style="387" customWidth="1"/>
    <col min="4614" max="4614" width="17.5703125" style="387" customWidth="1"/>
    <col min="4615" max="4615" width="15.28515625" style="387" customWidth="1"/>
    <col min="4616" max="4616" width="17.28515625" style="387" customWidth="1"/>
    <col min="4617" max="4617" width="16.140625" style="387" customWidth="1"/>
    <col min="4618" max="4618" width="13.7109375" style="387" customWidth="1"/>
    <col min="4619" max="4865" width="9.140625" style="387"/>
    <col min="4866" max="4866" width="78.7109375" style="387" customWidth="1"/>
    <col min="4867" max="4867" width="15.85546875" style="387" customWidth="1"/>
    <col min="4868" max="4868" width="17.7109375" style="387" customWidth="1"/>
    <col min="4869" max="4869" width="18.140625" style="387" customWidth="1"/>
    <col min="4870" max="4870" width="17.5703125" style="387" customWidth="1"/>
    <col min="4871" max="4871" width="15.28515625" style="387" customWidth="1"/>
    <col min="4872" max="4872" width="17.28515625" style="387" customWidth="1"/>
    <col min="4873" max="4873" width="16.140625" style="387" customWidth="1"/>
    <col min="4874" max="4874" width="13.7109375" style="387" customWidth="1"/>
    <col min="4875" max="5121" width="9.140625" style="387"/>
    <col min="5122" max="5122" width="78.7109375" style="387" customWidth="1"/>
    <col min="5123" max="5123" width="15.85546875" style="387" customWidth="1"/>
    <col min="5124" max="5124" width="17.7109375" style="387" customWidth="1"/>
    <col min="5125" max="5125" width="18.140625" style="387" customWidth="1"/>
    <col min="5126" max="5126" width="17.5703125" style="387" customWidth="1"/>
    <col min="5127" max="5127" width="15.28515625" style="387" customWidth="1"/>
    <col min="5128" max="5128" width="17.28515625" style="387" customWidth="1"/>
    <col min="5129" max="5129" width="16.140625" style="387" customWidth="1"/>
    <col min="5130" max="5130" width="13.7109375" style="387" customWidth="1"/>
    <col min="5131" max="5377" width="9.140625" style="387"/>
    <col min="5378" max="5378" width="78.7109375" style="387" customWidth="1"/>
    <col min="5379" max="5379" width="15.85546875" style="387" customWidth="1"/>
    <col min="5380" max="5380" width="17.7109375" style="387" customWidth="1"/>
    <col min="5381" max="5381" width="18.140625" style="387" customWidth="1"/>
    <col min="5382" max="5382" width="17.5703125" style="387" customWidth="1"/>
    <col min="5383" max="5383" width="15.28515625" style="387" customWidth="1"/>
    <col min="5384" max="5384" width="17.28515625" style="387" customWidth="1"/>
    <col min="5385" max="5385" width="16.140625" style="387" customWidth="1"/>
    <col min="5386" max="5386" width="13.7109375" style="387" customWidth="1"/>
    <col min="5387" max="5633" width="9.140625" style="387"/>
    <col min="5634" max="5634" width="78.7109375" style="387" customWidth="1"/>
    <col min="5635" max="5635" width="15.85546875" style="387" customWidth="1"/>
    <col min="5636" max="5636" width="17.7109375" style="387" customWidth="1"/>
    <col min="5637" max="5637" width="18.140625" style="387" customWidth="1"/>
    <col min="5638" max="5638" width="17.5703125" style="387" customWidth="1"/>
    <col min="5639" max="5639" width="15.28515625" style="387" customWidth="1"/>
    <col min="5640" max="5640" width="17.28515625" style="387" customWidth="1"/>
    <col min="5641" max="5641" width="16.140625" style="387" customWidth="1"/>
    <col min="5642" max="5642" width="13.7109375" style="387" customWidth="1"/>
    <col min="5643" max="5889" width="9.140625" style="387"/>
    <col min="5890" max="5890" width="78.7109375" style="387" customWidth="1"/>
    <col min="5891" max="5891" width="15.85546875" style="387" customWidth="1"/>
    <col min="5892" max="5892" width="17.7109375" style="387" customWidth="1"/>
    <col min="5893" max="5893" width="18.140625" style="387" customWidth="1"/>
    <col min="5894" max="5894" width="17.5703125" style="387" customWidth="1"/>
    <col min="5895" max="5895" width="15.28515625" style="387" customWidth="1"/>
    <col min="5896" max="5896" width="17.28515625" style="387" customWidth="1"/>
    <col min="5897" max="5897" width="16.140625" style="387" customWidth="1"/>
    <col min="5898" max="5898" width="13.7109375" style="387" customWidth="1"/>
    <col min="5899" max="6145" width="9.140625" style="387"/>
    <col min="6146" max="6146" width="78.7109375" style="387" customWidth="1"/>
    <col min="6147" max="6147" width="15.85546875" style="387" customWidth="1"/>
    <col min="6148" max="6148" width="17.7109375" style="387" customWidth="1"/>
    <col min="6149" max="6149" width="18.140625" style="387" customWidth="1"/>
    <col min="6150" max="6150" width="17.5703125" style="387" customWidth="1"/>
    <col min="6151" max="6151" width="15.28515625" style="387" customWidth="1"/>
    <col min="6152" max="6152" width="17.28515625" style="387" customWidth="1"/>
    <col min="6153" max="6153" width="16.140625" style="387" customWidth="1"/>
    <col min="6154" max="6154" width="13.7109375" style="387" customWidth="1"/>
    <col min="6155" max="6401" width="9.140625" style="387"/>
    <col min="6402" max="6402" width="78.7109375" style="387" customWidth="1"/>
    <col min="6403" max="6403" width="15.85546875" style="387" customWidth="1"/>
    <col min="6404" max="6404" width="17.7109375" style="387" customWidth="1"/>
    <col min="6405" max="6405" width="18.140625" style="387" customWidth="1"/>
    <col min="6406" max="6406" width="17.5703125" style="387" customWidth="1"/>
    <col min="6407" max="6407" width="15.28515625" style="387" customWidth="1"/>
    <col min="6408" max="6408" width="17.28515625" style="387" customWidth="1"/>
    <col min="6409" max="6409" width="16.140625" style="387" customWidth="1"/>
    <col min="6410" max="6410" width="13.7109375" style="387" customWidth="1"/>
    <col min="6411" max="6657" width="9.140625" style="387"/>
    <col min="6658" max="6658" width="78.7109375" style="387" customWidth="1"/>
    <col min="6659" max="6659" width="15.85546875" style="387" customWidth="1"/>
    <col min="6660" max="6660" width="17.7109375" style="387" customWidth="1"/>
    <col min="6661" max="6661" width="18.140625" style="387" customWidth="1"/>
    <col min="6662" max="6662" width="17.5703125" style="387" customWidth="1"/>
    <col min="6663" max="6663" width="15.28515625" style="387" customWidth="1"/>
    <col min="6664" max="6664" width="17.28515625" style="387" customWidth="1"/>
    <col min="6665" max="6665" width="16.140625" style="387" customWidth="1"/>
    <col min="6666" max="6666" width="13.7109375" style="387" customWidth="1"/>
    <col min="6667" max="6913" width="9.140625" style="387"/>
    <col min="6914" max="6914" width="78.7109375" style="387" customWidth="1"/>
    <col min="6915" max="6915" width="15.85546875" style="387" customWidth="1"/>
    <col min="6916" max="6916" width="17.7109375" style="387" customWidth="1"/>
    <col min="6917" max="6917" width="18.140625" style="387" customWidth="1"/>
    <col min="6918" max="6918" width="17.5703125" style="387" customWidth="1"/>
    <col min="6919" max="6919" width="15.28515625" style="387" customWidth="1"/>
    <col min="6920" max="6920" width="17.28515625" style="387" customWidth="1"/>
    <col min="6921" max="6921" width="16.140625" style="387" customWidth="1"/>
    <col min="6922" max="6922" width="13.7109375" style="387" customWidth="1"/>
    <col min="6923" max="7169" width="9.140625" style="387"/>
    <col min="7170" max="7170" width="78.7109375" style="387" customWidth="1"/>
    <col min="7171" max="7171" width="15.85546875" style="387" customWidth="1"/>
    <col min="7172" max="7172" width="17.7109375" style="387" customWidth="1"/>
    <col min="7173" max="7173" width="18.140625" style="387" customWidth="1"/>
    <col min="7174" max="7174" width="17.5703125" style="387" customWidth="1"/>
    <col min="7175" max="7175" width="15.28515625" style="387" customWidth="1"/>
    <col min="7176" max="7176" width="17.28515625" style="387" customWidth="1"/>
    <col min="7177" max="7177" width="16.140625" style="387" customWidth="1"/>
    <col min="7178" max="7178" width="13.7109375" style="387" customWidth="1"/>
    <col min="7179" max="7425" width="9.140625" style="387"/>
    <col min="7426" max="7426" width="78.7109375" style="387" customWidth="1"/>
    <col min="7427" max="7427" width="15.85546875" style="387" customWidth="1"/>
    <col min="7428" max="7428" width="17.7109375" style="387" customWidth="1"/>
    <col min="7429" max="7429" width="18.140625" style="387" customWidth="1"/>
    <col min="7430" max="7430" width="17.5703125" style="387" customWidth="1"/>
    <col min="7431" max="7431" width="15.28515625" style="387" customWidth="1"/>
    <col min="7432" max="7432" width="17.28515625" style="387" customWidth="1"/>
    <col min="7433" max="7433" width="16.140625" style="387" customWidth="1"/>
    <col min="7434" max="7434" width="13.7109375" style="387" customWidth="1"/>
    <col min="7435" max="7681" width="9.140625" style="387"/>
    <col min="7682" max="7682" width="78.7109375" style="387" customWidth="1"/>
    <col min="7683" max="7683" width="15.85546875" style="387" customWidth="1"/>
    <col min="7684" max="7684" width="17.7109375" style="387" customWidth="1"/>
    <col min="7685" max="7685" width="18.140625" style="387" customWidth="1"/>
    <col min="7686" max="7686" width="17.5703125" style="387" customWidth="1"/>
    <col min="7687" max="7687" width="15.28515625" style="387" customWidth="1"/>
    <col min="7688" max="7688" width="17.28515625" style="387" customWidth="1"/>
    <col min="7689" max="7689" width="16.140625" style="387" customWidth="1"/>
    <col min="7690" max="7690" width="13.7109375" style="387" customWidth="1"/>
    <col min="7691" max="7937" width="9.140625" style="387"/>
    <col min="7938" max="7938" width="78.7109375" style="387" customWidth="1"/>
    <col min="7939" max="7939" width="15.85546875" style="387" customWidth="1"/>
    <col min="7940" max="7940" width="17.7109375" style="387" customWidth="1"/>
    <col min="7941" max="7941" width="18.140625" style="387" customWidth="1"/>
    <col min="7942" max="7942" width="17.5703125" style="387" customWidth="1"/>
    <col min="7943" max="7943" width="15.28515625" style="387" customWidth="1"/>
    <col min="7944" max="7944" width="17.28515625" style="387" customWidth="1"/>
    <col min="7945" max="7945" width="16.140625" style="387" customWidth="1"/>
    <col min="7946" max="7946" width="13.7109375" style="387" customWidth="1"/>
    <col min="7947" max="8193" width="9.140625" style="387"/>
    <col min="8194" max="8194" width="78.7109375" style="387" customWidth="1"/>
    <col min="8195" max="8195" width="15.85546875" style="387" customWidth="1"/>
    <col min="8196" max="8196" width="17.7109375" style="387" customWidth="1"/>
    <col min="8197" max="8197" width="18.140625" style="387" customWidth="1"/>
    <col min="8198" max="8198" width="17.5703125" style="387" customWidth="1"/>
    <col min="8199" max="8199" width="15.28515625" style="387" customWidth="1"/>
    <col min="8200" max="8200" width="17.28515625" style="387" customWidth="1"/>
    <col min="8201" max="8201" width="16.140625" style="387" customWidth="1"/>
    <col min="8202" max="8202" width="13.7109375" style="387" customWidth="1"/>
    <col min="8203" max="8449" width="9.140625" style="387"/>
    <col min="8450" max="8450" width="78.7109375" style="387" customWidth="1"/>
    <col min="8451" max="8451" width="15.85546875" style="387" customWidth="1"/>
    <col min="8452" max="8452" width="17.7109375" style="387" customWidth="1"/>
    <col min="8453" max="8453" width="18.140625" style="387" customWidth="1"/>
    <col min="8454" max="8454" width="17.5703125" style="387" customWidth="1"/>
    <col min="8455" max="8455" width="15.28515625" style="387" customWidth="1"/>
    <col min="8456" max="8456" width="17.28515625" style="387" customWidth="1"/>
    <col min="8457" max="8457" width="16.140625" style="387" customWidth="1"/>
    <col min="8458" max="8458" width="13.7109375" style="387" customWidth="1"/>
    <col min="8459" max="8705" width="9.140625" style="387"/>
    <col min="8706" max="8706" width="78.7109375" style="387" customWidth="1"/>
    <col min="8707" max="8707" width="15.85546875" style="387" customWidth="1"/>
    <col min="8708" max="8708" width="17.7109375" style="387" customWidth="1"/>
    <col min="8709" max="8709" width="18.140625" style="387" customWidth="1"/>
    <col min="8710" max="8710" width="17.5703125" style="387" customWidth="1"/>
    <col min="8711" max="8711" width="15.28515625" style="387" customWidth="1"/>
    <col min="8712" max="8712" width="17.28515625" style="387" customWidth="1"/>
    <col min="8713" max="8713" width="16.140625" style="387" customWidth="1"/>
    <col min="8714" max="8714" width="13.7109375" style="387" customWidth="1"/>
    <col min="8715" max="8961" width="9.140625" style="387"/>
    <col min="8962" max="8962" width="78.7109375" style="387" customWidth="1"/>
    <col min="8963" max="8963" width="15.85546875" style="387" customWidth="1"/>
    <col min="8964" max="8964" width="17.7109375" style="387" customWidth="1"/>
    <col min="8965" max="8965" width="18.140625" style="387" customWidth="1"/>
    <col min="8966" max="8966" width="17.5703125" style="387" customWidth="1"/>
    <col min="8967" max="8967" width="15.28515625" style="387" customWidth="1"/>
    <col min="8968" max="8968" width="17.28515625" style="387" customWidth="1"/>
    <col min="8969" max="8969" width="16.140625" style="387" customWidth="1"/>
    <col min="8970" max="8970" width="13.7109375" style="387" customWidth="1"/>
    <col min="8971" max="9217" width="9.140625" style="387"/>
    <col min="9218" max="9218" width="78.7109375" style="387" customWidth="1"/>
    <col min="9219" max="9219" width="15.85546875" style="387" customWidth="1"/>
    <col min="9220" max="9220" width="17.7109375" style="387" customWidth="1"/>
    <col min="9221" max="9221" width="18.140625" style="387" customWidth="1"/>
    <col min="9222" max="9222" width="17.5703125" style="387" customWidth="1"/>
    <col min="9223" max="9223" width="15.28515625" style="387" customWidth="1"/>
    <col min="9224" max="9224" width="17.28515625" style="387" customWidth="1"/>
    <col min="9225" max="9225" width="16.140625" style="387" customWidth="1"/>
    <col min="9226" max="9226" width="13.7109375" style="387" customWidth="1"/>
    <col min="9227" max="9473" width="9.140625" style="387"/>
    <col min="9474" max="9474" width="78.7109375" style="387" customWidth="1"/>
    <col min="9475" max="9475" width="15.85546875" style="387" customWidth="1"/>
    <col min="9476" max="9476" width="17.7109375" style="387" customWidth="1"/>
    <col min="9477" max="9477" width="18.140625" style="387" customWidth="1"/>
    <col min="9478" max="9478" width="17.5703125" style="387" customWidth="1"/>
    <col min="9479" max="9479" width="15.28515625" style="387" customWidth="1"/>
    <col min="9480" max="9480" width="17.28515625" style="387" customWidth="1"/>
    <col min="9481" max="9481" width="16.140625" style="387" customWidth="1"/>
    <col min="9482" max="9482" width="13.7109375" style="387" customWidth="1"/>
    <col min="9483" max="9729" width="9.140625" style="387"/>
    <col min="9730" max="9730" width="78.7109375" style="387" customWidth="1"/>
    <col min="9731" max="9731" width="15.85546875" style="387" customWidth="1"/>
    <col min="9732" max="9732" width="17.7109375" style="387" customWidth="1"/>
    <col min="9733" max="9733" width="18.140625" style="387" customWidth="1"/>
    <col min="9734" max="9734" width="17.5703125" style="387" customWidth="1"/>
    <col min="9735" max="9735" width="15.28515625" style="387" customWidth="1"/>
    <col min="9736" max="9736" width="17.28515625" style="387" customWidth="1"/>
    <col min="9737" max="9737" width="16.140625" style="387" customWidth="1"/>
    <col min="9738" max="9738" width="13.7109375" style="387" customWidth="1"/>
    <col min="9739" max="9985" width="9.140625" style="387"/>
    <col min="9986" max="9986" width="78.7109375" style="387" customWidth="1"/>
    <col min="9987" max="9987" width="15.85546875" style="387" customWidth="1"/>
    <col min="9988" max="9988" width="17.7109375" style="387" customWidth="1"/>
    <col min="9989" max="9989" width="18.140625" style="387" customWidth="1"/>
    <col min="9990" max="9990" width="17.5703125" style="387" customWidth="1"/>
    <col min="9991" max="9991" width="15.28515625" style="387" customWidth="1"/>
    <col min="9992" max="9992" width="17.28515625" style="387" customWidth="1"/>
    <col min="9993" max="9993" width="16.140625" style="387" customWidth="1"/>
    <col min="9994" max="9994" width="13.7109375" style="387" customWidth="1"/>
    <col min="9995" max="10241" width="9.140625" style="387"/>
    <col min="10242" max="10242" width="78.7109375" style="387" customWidth="1"/>
    <col min="10243" max="10243" width="15.85546875" style="387" customWidth="1"/>
    <col min="10244" max="10244" width="17.7109375" style="387" customWidth="1"/>
    <col min="10245" max="10245" width="18.140625" style="387" customWidth="1"/>
    <col min="10246" max="10246" width="17.5703125" style="387" customWidth="1"/>
    <col min="10247" max="10247" width="15.28515625" style="387" customWidth="1"/>
    <col min="10248" max="10248" width="17.28515625" style="387" customWidth="1"/>
    <col min="10249" max="10249" width="16.140625" style="387" customWidth="1"/>
    <col min="10250" max="10250" width="13.7109375" style="387" customWidth="1"/>
    <col min="10251" max="10497" width="9.140625" style="387"/>
    <col min="10498" max="10498" width="78.7109375" style="387" customWidth="1"/>
    <col min="10499" max="10499" width="15.85546875" style="387" customWidth="1"/>
    <col min="10500" max="10500" width="17.7109375" style="387" customWidth="1"/>
    <col min="10501" max="10501" width="18.140625" style="387" customWidth="1"/>
    <col min="10502" max="10502" width="17.5703125" style="387" customWidth="1"/>
    <col min="10503" max="10503" width="15.28515625" style="387" customWidth="1"/>
    <col min="10504" max="10504" width="17.28515625" style="387" customWidth="1"/>
    <col min="10505" max="10505" width="16.140625" style="387" customWidth="1"/>
    <col min="10506" max="10506" width="13.7109375" style="387" customWidth="1"/>
    <col min="10507" max="10753" width="9.140625" style="387"/>
    <col min="10754" max="10754" width="78.7109375" style="387" customWidth="1"/>
    <col min="10755" max="10755" width="15.85546875" style="387" customWidth="1"/>
    <col min="10756" max="10756" width="17.7109375" style="387" customWidth="1"/>
    <col min="10757" max="10757" width="18.140625" style="387" customWidth="1"/>
    <col min="10758" max="10758" width="17.5703125" style="387" customWidth="1"/>
    <col min="10759" max="10759" width="15.28515625" style="387" customWidth="1"/>
    <col min="10760" max="10760" width="17.28515625" style="387" customWidth="1"/>
    <col min="10761" max="10761" width="16.140625" style="387" customWidth="1"/>
    <col min="10762" max="10762" width="13.7109375" style="387" customWidth="1"/>
    <col min="10763" max="11009" width="9.140625" style="387"/>
    <col min="11010" max="11010" width="78.7109375" style="387" customWidth="1"/>
    <col min="11011" max="11011" width="15.85546875" style="387" customWidth="1"/>
    <col min="11012" max="11012" width="17.7109375" style="387" customWidth="1"/>
    <col min="11013" max="11013" width="18.140625" style="387" customWidth="1"/>
    <col min="11014" max="11014" width="17.5703125" style="387" customWidth="1"/>
    <col min="11015" max="11015" width="15.28515625" style="387" customWidth="1"/>
    <col min="11016" max="11016" width="17.28515625" style="387" customWidth="1"/>
    <col min="11017" max="11017" width="16.140625" style="387" customWidth="1"/>
    <col min="11018" max="11018" width="13.7109375" style="387" customWidth="1"/>
    <col min="11019" max="11265" width="9.140625" style="387"/>
    <col min="11266" max="11266" width="78.7109375" style="387" customWidth="1"/>
    <col min="11267" max="11267" width="15.85546875" style="387" customWidth="1"/>
    <col min="11268" max="11268" width="17.7109375" style="387" customWidth="1"/>
    <col min="11269" max="11269" width="18.140625" style="387" customWidth="1"/>
    <col min="11270" max="11270" width="17.5703125" style="387" customWidth="1"/>
    <col min="11271" max="11271" width="15.28515625" style="387" customWidth="1"/>
    <col min="11272" max="11272" width="17.28515625" style="387" customWidth="1"/>
    <col min="11273" max="11273" width="16.140625" style="387" customWidth="1"/>
    <col min="11274" max="11274" width="13.7109375" style="387" customWidth="1"/>
    <col min="11275" max="11521" width="9.140625" style="387"/>
    <col min="11522" max="11522" width="78.7109375" style="387" customWidth="1"/>
    <col min="11523" max="11523" width="15.85546875" style="387" customWidth="1"/>
    <col min="11524" max="11524" width="17.7109375" style="387" customWidth="1"/>
    <col min="11525" max="11525" width="18.140625" style="387" customWidth="1"/>
    <col min="11526" max="11526" width="17.5703125" style="387" customWidth="1"/>
    <col min="11527" max="11527" width="15.28515625" style="387" customWidth="1"/>
    <col min="11528" max="11528" width="17.28515625" style="387" customWidth="1"/>
    <col min="11529" max="11529" width="16.140625" style="387" customWidth="1"/>
    <col min="11530" max="11530" width="13.7109375" style="387" customWidth="1"/>
    <col min="11531" max="11777" width="9.140625" style="387"/>
    <col min="11778" max="11778" width="78.7109375" style="387" customWidth="1"/>
    <col min="11779" max="11779" width="15.85546875" style="387" customWidth="1"/>
    <col min="11780" max="11780" width="17.7109375" style="387" customWidth="1"/>
    <col min="11781" max="11781" width="18.140625" style="387" customWidth="1"/>
    <col min="11782" max="11782" width="17.5703125" style="387" customWidth="1"/>
    <col min="11783" max="11783" width="15.28515625" style="387" customWidth="1"/>
    <col min="11784" max="11784" width="17.28515625" style="387" customWidth="1"/>
    <col min="11785" max="11785" width="16.140625" style="387" customWidth="1"/>
    <col min="11786" max="11786" width="13.7109375" style="387" customWidth="1"/>
    <col min="11787" max="12033" width="9.140625" style="387"/>
    <col min="12034" max="12034" width="78.7109375" style="387" customWidth="1"/>
    <col min="12035" max="12035" width="15.85546875" style="387" customWidth="1"/>
    <col min="12036" max="12036" width="17.7109375" style="387" customWidth="1"/>
    <col min="12037" max="12037" width="18.140625" style="387" customWidth="1"/>
    <col min="12038" max="12038" width="17.5703125" style="387" customWidth="1"/>
    <col min="12039" max="12039" width="15.28515625" style="387" customWidth="1"/>
    <col min="12040" max="12040" width="17.28515625" style="387" customWidth="1"/>
    <col min="12041" max="12041" width="16.140625" style="387" customWidth="1"/>
    <col min="12042" max="12042" width="13.7109375" style="387" customWidth="1"/>
    <col min="12043" max="12289" width="9.140625" style="387"/>
    <col min="12290" max="12290" width="78.7109375" style="387" customWidth="1"/>
    <col min="12291" max="12291" width="15.85546875" style="387" customWidth="1"/>
    <col min="12292" max="12292" width="17.7109375" style="387" customWidth="1"/>
    <col min="12293" max="12293" width="18.140625" style="387" customWidth="1"/>
    <col min="12294" max="12294" width="17.5703125" style="387" customWidth="1"/>
    <col min="12295" max="12295" width="15.28515625" style="387" customWidth="1"/>
    <col min="12296" max="12296" width="17.28515625" style="387" customWidth="1"/>
    <col min="12297" max="12297" width="16.140625" style="387" customWidth="1"/>
    <col min="12298" max="12298" width="13.7109375" style="387" customWidth="1"/>
    <col min="12299" max="12545" width="9.140625" style="387"/>
    <col min="12546" max="12546" width="78.7109375" style="387" customWidth="1"/>
    <col min="12547" max="12547" width="15.85546875" style="387" customWidth="1"/>
    <col min="12548" max="12548" width="17.7109375" style="387" customWidth="1"/>
    <col min="12549" max="12549" width="18.140625" style="387" customWidth="1"/>
    <col min="12550" max="12550" width="17.5703125" style="387" customWidth="1"/>
    <col min="12551" max="12551" width="15.28515625" style="387" customWidth="1"/>
    <col min="12552" max="12552" width="17.28515625" style="387" customWidth="1"/>
    <col min="12553" max="12553" width="16.140625" style="387" customWidth="1"/>
    <col min="12554" max="12554" width="13.7109375" style="387" customWidth="1"/>
    <col min="12555" max="12801" width="9.140625" style="387"/>
    <col min="12802" max="12802" width="78.7109375" style="387" customWidth="1"/>
    <col min="12803" max="12803" width="15.85546875" style="387" customWidth="1"/>
    <col min="12804" max="12804" width="17.7109375" style="387" customWidth="1"/>
    <col min="12805" max="12805" width="18.140625" style="387" customWidth="1"/>
    <col min="12806" max="12806" width="17.5703125" style="387" customWidth="1"/>
    <col min="12807" max="12807" width="15.28515625" style="387" customWidth="1"/>
    <col min="12808" max="12808" width="17.28515625" style="387" customWidth="1"/>
    <col min="12809" max="12809" width="16.140625" style="387" customWidth="1"/>
    <col min="12810" max="12810" width="13.7109375" style="387" customWidth="1"/>
    <col min="12811" max="13057" width="9.140625" style="387"/>
    <col min="13058" max="13058" width="78.7109375" style="387" customWidth="1"/>
    <col min="13059" max="13059" width="15.85546875" style="387" customWidth="1"/>
    <col min="13060" max="13060" width="17.7109375" style="387" customWidth="1"/>
    <col min="13061" max="13061" width="18.140625" style="387" customWidth="1"/>
    <col min="13062" max="13062" width="17.5703125" style="387" customWidth="1"/>
    <col min="13063" max="13063" width="15.28515625" style="387" customWidth="1"/>
    <col min="13064" max="13064" width="17.28515625" style="387" customWidth="1"/>
    <col min="13065" max="13065" width="16.140625" style="387" customWidth="1"/>
    <col min="13066" max="13066" width="13.7109375" style="387" customWidth="1"/>
    <col min="13067" max="13313" width="9.140625" style="387"/>
    <col min="13314" max="13314" width="78.7109375" style="387" customWidth="1"/>
    <col min="13315" max="13315" width="15.85546875" style="387" customWidth="1"/>
    <col min="13316" max="13316" width="17.7109375" style="387" customWidth="1"/>
    <col min="13317" max="13317" width="18.140625" style="387" customWidth="1"/>
    <col min="13318" max="13318" width="17.5703125" style="387" customWidth="1"/>
    <col min="13319" max="13319" width="15.28515625" style="387" customWidth="1"/>
    <col min="13320" max="13320" width="17.28515625" style="387" customWidth="1"/>
    <col min="13321" max="13321" width="16.140625" style="387" customWidth="1"/>
    <col min="13322" max="13322" width="13.7109375" style="387" customWidth="1"/>
    <col min="13323" max="13569" width="9.140625" style="387"/>
    <col min="13570" max="13570" width="78.7109375" style="387" customWidth="1"/>
    <col min="13571" max="13571" width="15.85546875" style="387" customWidth="1"/>
    <col min="13572" max="13572" width="17.7109375" style="387" customWidth="1"/>
    <col min="13573" max="13573" width="18.140625" style="387" customWidth="1"/>
    <col min="13574" max="13574" width="17.5703125" style="387" customWidth="1"/>
    <col min="13575" max="13575" width="15.28515625" style="387" customWidth="1"/>
    <col min="13576" max="13576" width="17.28515625" style="387" customWidth="1"/>
    <col min="13577" max="13577" width="16.140625" style="387" customWidth="1"/>
    <col min="13578" max="13578" width="13.7109375" style="387" customWidth="1"/>
    <col min="13579" max="13825" width="9.140625" style="387"/>
    <col min="13826" max="13826" width="78.7109375" style="387" customWidth="1"/>
    <col min="13827" max="13827" width="15.85546875" style="387" customWidth="1"/>
    <col min="13828" max="13828" width="17.7109375" style="387" customWidth="1"/>
    <col min="13829" max="13829" width="18.140625" style="387" customWidth="1"/>
    <col min="13830" max="13830" width="17.5703125" style="387" customWidth="1"/>
    <col min="13831" max="13831" width="15.28515625" style="387" customWidth="1"/>
    <col min="13832" max="13832" width="17.28515625" style="387" customWidth="1"/>
    <col min="13833" max="13833" width="16.140625" style="387" customWidth="1"/>
    <col min="13834" max="13834" width="13.7109375" style="387" customWidth="1"/>
    <col min="13835" max="14081" width="9.140625" style="387"/>
    <col min="14082" max="14082" width="78.7109375" style="387" customWidth="1"/>
    <col min="14083" max="14083" width="15.85546875" style="387" customWidth="1"/>
    <col min="14084" max="14084" width="17.7109375" style="387" customWidth="1"/>
    <col min="14085" max="14085" width="18.140625" style="387" customWidth="1"/>
    <col min="14086" max="14086" width="17.5703125" style="387" customWidth="1"/>
    <col min="14087" max="14087" width="15.28515625" style="387" customWidth="1"/>
    <col min="14088" max="14088" width="17.28515625" style="387" customWidth="1"/>
    <col min="14089" max="14089" width="16.140625" style="387" customWidth="1"/>
    <col min="14090" max="14090" width="13.7109375" style="387" customWidth="1"/>
    <col min="14091" max="14337" width="9.140625" style="387"/>
    <col min="14338" max="14338" width="78.7109375" style="387" customWidth="1"/>
    <col min="14339" max="14339" width="15.85546875" style="387" customWidth="1"/>
    <col min="14340" max="14340" width="17.7109375" style="387" customWidth="1"/>
    <col min="14341" max="14341" width="18.140625" style="387" customWidth="1"/>
    <col min="14342" max="14342" width="17.5703125" style="387" customWidth="1"/>
    <col min="14343" max="14343" width="15.28515625" style="387" customWidth="1"/>
    <col min="14344" max="14344" width="17.28515625" style="387" customWidth="1"/>
    <col min="14345" max="14345" width="16.140625" style="387" customWidth="1"/>
    <col min="14346" max="14346" width="13.7109375" style="387" customWidth="1"/>
    <col min="14347" max="14593" width="9.140625" style="387"/>
    <col min="14594" max="14594" width="78.7109375" style="387" customWidth="1"/>
    <col min="14595" max="14595" width="15.85546875" style="387" customWidth="1"/>
    <col min="14596" max="14596" width="17.7109375" style="387" customWidth="1"/>
    <col min="14597" max="14597" width="18.140625" style="387" customWidth="1"/>
    <col min="14598" max="14598" width="17.5703125" style="387" customWidth="1"/>
    <col min="14599" max="14599" width="15.28515625" style="387" customWidth="1"/>
    <col min="14600" max="14600" width="17.28515625" style="387" customWidth="1"/>
    <col min="14601" max="14601" width="16.140625" style="387" customWidth="1"/>
    <col min="14602" max="14602" width="13.7109375" style="387" customWidth="1"/>
    <col min="14603" max="14849" width="9.140625" style="387"/>
    <col min="14850" max="14850" width="78.7109375" style="387" customWidth="1"/>
    <col min="14851" max="14851" width="15.85546875" style="387" customWidth="1"/>
    <col min="14852" max="14852" width="17.7109375" style="387" customWidth="1"/>
    <col min="14853" max="14853" width="18.140625" style="387" customWidth="1"/>
    <col min="14854" max="14854" width="17.5703125" style="387" customWidth="1"/>
    <col min="14855" max="14855" width="15.28515625" style="387" customWidth="1"/>
    <col min="14856" max="14856" width="17.28515625" style="387" customWidth="1"/>
    <col min="14857" max="14857" width="16.140625" style="387" customWidth="1"/>
    <col min="14858" max="14858" width="13.7109375" style="387" customWidth="1"/>
    <col min="14859" max="15105" width="9.140625" style="387"/>
    <col min="15106" max="15106" width="78.7109375" style="387" customWidth="1"/>
    <col min="15107" max="15107" width="15.85546875" style="387" customWidth="1"/>
    <col min="15108" max="15108" width="17.7109375" style="387" customWidth="1"/>
    <col min="15109" max="15109" width="18.140625" style="387" customWidth="1"/>
    <col min="15110" max="15110" width="17.5703125" style="387" customWidth="1"/>
    <col min="15111" max="15111" width="15.28515625" style="387" customWidth="1"/>
    <col min="15112" max="15112" width="17.28515625" style="387" customWidth="1"/>
    <col min="15113" max="15113" width="16.140625" style="387" customWidth="1"/>
    <col min="15114" max="15114" width="13.7109375" style="387" customWidth="1"/>
    <col min="15115" max="15361" width="9.140625" style="387"/>
    <col min="15362" max="15362" width="78.7109375" style="387" customWidth="1"/>
    <col min="15363" max="15363" width="15.85546875" style="387" customWidth="1"/>
    <col min="15364" max="15364" width="17.7109375" style="387" customWidth="1"/>
    <col min="15365" max="15365" width="18.140625" style="387" customWidth="1"/>
    <col min="15366" max="15366" width="17.5703125" style="387" customWidth="1"/>
    <col min="15367" max="15367" width="15.28515625" style="387" customWidth="1"/>
    <col min="15368" max="15368" width="17.28515625" style="387" customWidth="1"/>
    <col min="15369" max="15369" width="16.140625" style="387" customWidth="1"/>
    <col min="15370" max="15370" width="13.7109375" style="387" customWidth="1"/>
    <col min="15371" max="15617" width="9.140625" style="387"/>
    <col min="15618" max="15618" width="78.7109375" style="387" customWidth="1"/>
    <col min="15619" max="15619" width="15.85546875" style="387" customWidth="1"/>
    <col min="15620" max="15620" width="17.7109375" style="387" customWidth="1"/>
    <col min="15621" max="15621" width="18.140625" style="387" customWidth="1"/>
    <col min="15622" max="15622" width="17.5703125" style="387" customWidth="1"/>
    <col min="15623" max="15623" width="15.28515625" style="387" customWidth="1"/>
    <col min="15624" max="15624" width="17.28515625" style="387" customWidth="1"/>
    <col min="15625" max="15625" width="16.140625" style="387" customWidth="1"/>
    <col min="15626" max="15626" width="13.7109375" style="387" customWidth="1"/>
    <col min="15627" max="15873" width="9.140625" style="387"/>
    <col min="15874" max="15874" width="78.7109375" style="387" customWidth="1"/>
    <col min="15875" max="15875" width="15.85546875" style="387" customWidth="1"/>
    <col min="15876" max="15876" width="17.7109375" style="387" customWidth="1"/>
    <col min="15877" max="15877" width="18.140625" style="387" customWidth="1"/>
    <col min="15878" max="15878" width="17.5703125" style="387" customWidth="1"/>
    <col min="15879" max="15879" width="15.28515625" style="387" customWidth="1"/>
    <col min="15880" max="15880" width="17.28515625" style="387" customWidth="1"/>
    <col min="15881" max="15881" width="16.140625" style="387" customWidth="1"/>
    <col min="15882" max="15882" width="13.7109375" style="387" customWidth="1"/>
    <col min="15883" max="16129" width="9.140625" style="387"/>
    <col min="16130" max="16130" width="78.7109375" style="387" customWidth="1"/>
    <col min="16131" max="16131" width="15.85546875" style="387" customWidth="1"/>
    <col min="16132" max="16132" width="17.7109375" style="387" customWidth="1"/>
    <col min="16133" max="16133" width="18.140625" style="387" customWidth="1"/>
    <col min="16134" max="16134" width="17.5703125" style="387" customWidth="1"/>
    <col min="16135" max="16135" width="15.28515625" style="387" customWidth="1"/>
    <col min="16136" max="16136" width="17.28515625" style="387" customWidth="1"/>
    <col min="16137" max="16137" width="16.140625" style="387" customWidth="1"/>
    <col min="16138" max="16138" width="13.7109375" style="387" customWidth="1"/>
    <col min="16139" max="16384" width="9.140625" style="387"/>
  </cols>
  <sheetData>
    <row r="1" spans="1:10" ht="16.5" thickBot="1" x14ac:dyDescent="0.3">
      <c r="A1" s="498" t="s">
        <v>126</v>
      </c>
      <c r="B1" s="498"/>
      <c r="C1" s="498"/>
      <c r="D1" s="498"/>
      <c r="E1" s="498"/>
      <c r="F1" s="498"/>
      <c r="G1" s="249"/>
      <c r="H1" s="249"/>
      <c r="I1" s="249"/>
      <c r="J1" s="1" t="s">
        <v>263</v>
      </c>
    </row>
    <row r="2" spans="1:10" ht="15.75" x14ac:dyDescent="0.25">
      <c r="B2" s="388"/>
      <c r="C2" s="388"/>
      <c r="D2" s="388"/>
      <c r="E2" s="388"/>
      <c r="F2" s="389"/>
    </row>
    <row r="3" spans="1:10" ht="15.75" thickBot="1" x14ac:dyDescent="0.25">
      <c r="B3" s="115"/>
      <c r="C3" s="115"/>
      <c r="D3" s="115"/>
      <c r="E3" s="115"/>
      <c r="F3" s="115"/>
    </row>
    <row r="4" spans="1:10" ht="36" customHeight="1" x14ac:dyDescent="0.2">
      <c r="A4" s="499" t="s">
        <v>264</v>
      </c>
      <c r="B4" s="501" t="s">
        <v>265</v>
      </c>
      <c r="C4" s="503" t="s">
        <v>266</v>
      </c>
      <c r="D4" s="504"/>
      <c r="E4" s="505" t="s">
        <v>267</v>
      </c>
      <c r="F4" s="506"/>
      <c r="G4" s="503" t="s">
        <v>268</v>
      </c>
      <c r="H4" s="504"/>
      <c r="I4" s="487" t="s">
        <v>269</v>
      </c>
      <c r="J4" s="488"/>
    </row>
    <row r="5" spans="1:10" ht="32.25" thickBot="1" x14ac:dyDescent="0.25">
      <c r="A5" s="500"/>
      <c r="B5" s="502"/>
      <c r="C5" s="390" t="s">
        <v>133</v>
      </c>
      <c r="D5" s="391" t="s">
        <v>134</v>
      </c>
      <c r="E5" s="392" t="s">
        <v>133</v>
      </c>
      <c r="F5" s="393" t="s">
        <v>134</v>
      </c>
      <c r="G5" s="390" t="s">
        <v>133</v>
      </c>
      <c r="H5" s="391" t="s">
        <v>134</v>
      </c>
      <c r="I5" s="392" t="s">
        <v>194</v>
      </c>
      <c r="J5" s="394" t="s">
        <v>136</v>
      </c>
    </row>
    <row r="6" spans="1:10" ht="30" x14ac:dyDescent="0.2">
      <c r="A6" s="395" t="s">
        <v>270</v>
      </c>
      <c r="B6" s="396" t="s">
        <v>271</v>
      </c>
      <c r="C6" s="397">
        <v>0</v>
      </c>
      <c r="D6" s="398">
        <v>0</v>
      </c>
      <c r="E6" s="305" t="s">
        <v>272</v>
      </c>
      <c r="F6" s="306" t="s">
        <v>272</v>
      </c>
      <c r="G6" s="302">
        <v>0</v>
      </c>
      <c r="H6" s="304">
        <v>0</v>
      </c>
      <c r="I6" s="399" t="e">
        <f t="shared" ref="I6:I34" si="0">G6/C6*100</f>
        <v>#DIV/0!</v>
      </c>
      <c r="J6" s="400" t="e">
        <f t="shared" ref="J6:J34" si="1">G6/E6*100</f>
        <v>#DIV/0!</v>
      </c>
    </row>
    <row r="7" spans="1:10" ht="30" x14ac:dyDescent="0.2">
      <c r="A7" s="401" t="s">
        <v>273</v>
      </c>
      <c r="B7" s="402" t="s">
        <v>274</v>
      </c>
      <c r="C7" s="41">
        <v>0</v>
      </c>
      <c r="D7" s="43">
        <v>0</v>
      </c>
      <c r="E7" s="313" t="s">
        <v>272</v>
      </c>
      <c r="F7" s="314" t="s">
        <v>272</v>
      </c>
      <c r="G7" s="310">
        <v>0</v>
      </c>
      <c r="H7" s="312">
        <v>0</v>
      </c>
      <c r="I7" s="67" t="e">
        <f t="shared" si="0"/>
        <v>#DIV/0!</v>
      </c>
      <c r="J7" s="69" t="e">
        <f t="shared" si="1"/>
        <v>#DIV/0!</v>
      </c>
    </row>
    <row r="8" spans="1:10" x14ac:dyDescent="0.2">
      <c r="A8" s="401" t="s">
        <v>275</v>
      </c>
      <c r="B8" s="403" t="s">
        <v>276</v>
      </c>
      <c r="C8" s="404">
        <v>0</v>
      </c>
      <c r="D8" s="405">
        <v>0</v>
      </c>
      <c r="E8" s="313" t="s">
        <v>272</v>
      </c>
      <c r="F8" s="314" t="s">
        <v>272</v>
      </c>
      <c r="G8" s="310">
        <v>0</v>
      </c>
      <c r="H8" s="312">
        <v>0</v>
      </c>
      <c r="I8" s="67" t="e">
        <f t="shared" si="0"/>
        <v>#DIV/0!</v>
      </c>
      <c r="J8" s="69" t="e">
        <f t="shared" si="1"/>
        <v>#DIV/0!</v>
      </c>
    </row>
    <row r="9" spans="1:10" x14ac:dyDescent="0.2">
      <c r="A9" s="401" t="s">
        <v>277</v>
      </c>
      <c r="B9" s="403" t="s">
        <v>278</v>
      </c>
      <c r="C9" s="404">
        <v>0</v>
      </c>
      <c r="D9" s="405">
        <v>0</v>
      </c>
      <c r="E9" s="313" t="s">
        <v>272</v>
      </c>
      <c r="F9" s="314" t="s">
        <v>272</v>
      </c>
      <c r="G9" s="310">
        <v>0</v>
      </c>
      <c r="H9" s="312">
        <v>0</v>
      </c>
      <c r="I9" s="67" t="e">
        <f t="shared" si="0"/>
        <v>#DIV/0!</v>
      </c>
      <c r="J9" s="69" t="e">
        <f t="shared" si="1"/>
        <v>#DIV/0!</v>
      </c>
    </row>
    <row r="10" spans="1:10" ht="15" customHeight="1" x14ac:dyDescent="0.2">
      <c r="A10" s="401" t="s">
        <v>279</v>
      </c>
      <c r="B10" s="403" t="s">
        <v>280</v>
      </c>
      <c r="C10" s="404">
        <v>338</v>
      </c>
      <c r="D10" s="405">
        <v>340</v>
      </c>
      <c r="E10" s="313">
        <v>298</v>
      </c>
      <c r="F10" s="314">
        <v>300</v>
      </c>
      <c r="G10" s="310">
        <v>318</v>
      </c>
      <c r="H10" s="312">
        <v>326</v>
      </c>
      <c r="I10" s="67">
        <f t="shared" si="0"/>
        <v>94.082840236686394</v>
      </c>
      <c r="J10" s="69">
        <f t="shared" si="1"/>
        <v>106.71140939597315</v>
      </c>
    </row>
    <row r="11" spans="1:10" ht="15.75" customHeight="1" x14ac:dyDescent="0.2">
      <c r="A11" s="401" t="s">
        <v>281</v>
      </c>
      <c r="B11" s="403" t="s">
        <v>282</v>
      </c>
      <c r="C11" s="404">
        <v>0</v>
      </c>
      <c r="D11" s="405">
        <v>0</v>
      </c>
      <c r="E11" s="313" t="s">
        <v>272</v>
      </c>
      <c r="F11" s="314">
        <v>0</v>
      </c>
      <c r="G11" s="310"/>
      <c r="H11" s="312">
        <v>0</v>
      </c>
      <c r="I11" s="67" t="e">
        <f t="shared" si="0"/>
        <v>#DIV/0!</v>
      </c>
      <c r="J11" s="69" t="e">
        <f t="shared" si="1"/>
        <v>#DIV/0!</v>
      </c>
    </row>
    <row r="12" spans="1:10" x14ac:dyDescent="0.2">
      <c r="A12" s="401" t="s">
        <v>283</v>
      </c>
      <c r="B12" s="403" t="s">
        <v>284</v>
      </c>
      <c r="C12" s="404">
        <v>260</v>
      </c>
      <c r="D12" s="405">
        <v>261</v>
      </c>
      <c r="E12" s="313">
        <v>254</v>
      </c>
      <c r="F12" s="314">
        <v>255</v>
      </c>
      <c r="G12" s="310">
        <v>318</v>
      </c>
      <c r="H12" s="312">
        <v>319</v>
      </c>
      <c r="I12" s="67">
        <f t="shared" si="0"/>
        <v>122.30769230769232</v>
      </c>
      <c r="J12" s="69">
        <f t="shared" si="1"/>
        <v>125.19685039370079</v>
      </c>
    </row>
    <row r="13" spans="1:10" x14ac:dyDescent="0.2">
      <c r="A13" s="401" t="s">
        <v>285</v>
      </c>
      <c r="B13" s="402" t="s">
        <v>286</v>
      </c>
      <c r="C13" s="41">
        <v>474</v>
      </c>
      <c r="D13" s="43">
        <v>474</v>
      </c>
      <c r="E13" s="313" t="s">
        <v>287</v>
      </c>
      <c r="F13" s="314">
        <v>884</v>
      </c>
      <c r="G13" s="310">
        <v>580</v>
      </c>
      <c r="H13" s="312">
        <v>581</v>
      </c>
      <c r="I13" s="67">
        <f t="shared" si="0"/>
        <v>122.36286919831223</v>
      </c>
      <c r="J13" s="69">
        <f t="shared" si="1"/>
        <v>65.610859728506782</v>
      </c>
    </row>
    <row r="14" spans="1:10" x14ac:dyDescent="0.2">
      <c r="A14" s="406" t="s">
        <v>288</v>
      </c>
      <c r="B14" s="402" t="s">
        <v>289</v>
      </c>
      <c r="C14" s="41">
        <v>80</v>
      </c>
      <c r="D14" s="43">
        <v>80</v>
      </c>
      <c r="E14" s="313">
        <v>135</v>
      </c>
      <c r="F14" s="314">
        <v>135</v>
      </c>
      <c r="G14" s="310">
        <v>124</v>
      </c>
      <c r="H14" s="312">
        <v>124</v>
      </c>
      <c r="I14" s="67">
        <f t="shared" si="0"/>
        <v>155</v>
      </c>
      <c r="J14" s="69">
        <f t="shared" si="1"/>
        <v>91.851851851851848</v>
      </c>
    </row>
    <row r="15" spans="1:10" x14ac:dyDescent="0.2">
      <c r="A15" s="406" t="s">
        <v>290</v>
      </c>
      <c r="B15" s="402" t="s">
        <v>291</v>
      </c>
      <c r="C15" s="41">
        <v>597</v>
      </c>
      <c r="D15" s="43">
        <v>598</v>
      </c>
      <c r="E15" s="313">
        <v>820</v>
      </c>
      <c r="F15" s="314">
        <v>821</v>
      </c>
      <c r="G15" s="310">
        <v>558</v>
      </c>
      <c r="H15" s="312">
        <v>560</v>
      </c>
      <c r="I15" s="67">
        <f t="shared" si="0"/>
        <v>93.467336683417088</v>
      </c>
      <c r="J15" s="69">
        <f t="shared" si="1"/>
        <v>68.048780487804876</v>
      </c>
    </row>
    <row r="16" spans="1:10" x14ac:dyDescent="0.2">
      <c r="A16" s="406" t="s">
        <v>292</v>
      </c>
      <c r="B16" s="403" t="s">
        <v>293</v>
      </c>
      <c r="C16" s="404">
        <v>2517</v>
      </c>
      <c r="D16" s="405">
        <v>2526</v>
      </c>
      <c r="E16" s="313">
        <v>2680</v>
      </c>
      <c r="F16" s="314">
        <v>2689</v>
      </c>
      <c r="G16" s="310">
        <v>2747</v>
      </c>
      <c r="H16" s="312">
        <v>2753</v>
      </c>
      <c r="I16" s="67">
        <f t="shared" si="0"/>
        <v>109.13786253476361</v>
      </c>
      <c r="J16" s="69">
        <f t="shared" si="1"/>
        <v>102.49999999999999</v>
      </c>
    </row>
    <row r="17" spans="1:10" x14ac:dyDescent="0.2">
      <c r="A17" s="406" t="s">
        <v>294</v>
      </c>
      <c r="B17" s="403" t="s">
        <v>295</v>
      </c>
      <c r="C17" s="404">
        <v>63</v>
      </c>
      <c r="D17" s="405">
        <v>63</v>
      </c>
      <c r="E17" s="313">
        <v>70</v>
      </c>
      <c r="F17" s="314">
        <v>70</v>
      </c>
      <c r="G17" s="310">
        <v>64</v>
      </c>
      <c r="H17" s="312">
        <v>65</v>
      </c>
      <c r="I17" s="67">
        <f t="shared" si="0"/>
        <v>101.58730158730158</v>
      </c>
      <c r="J17" s="69">
        <f t="shared" si="1"/>
        <v>91.428571428571431</v>
      </c>
    </row>
    <row r="18" spans="1:10" x14ac:dyDescent="0.2">
      <c r="A18" s="406" t="s">
        <v>296</v>
      </c>
      <c r="B18" s="403" t="s">
        <v>297</v>
      </c>
      <c r="C18" s="404">
        <v>90</v>
      </c>
      <c r="D18" s="405">
        <v>90</v>
      </c>
      <c r="E18" s="313">
        <v>30</v>
      </c>
      <c r="F18" s="314">
        <v>30</v>
      </c>
      <c r="G18" s="310">
        <v>93</v>
      </c>
      <c r="H18" s="312">
        <v>93</v>
      </c>
      <c r="I18" s="67">
        <f t="shared" si="0"/>
        <v>103.33333333333334</v>
      </c>
      <c r="J18" s="69">
        <f t="shared" si="1"/>
        <v>310</v>
      </c>
    </row>
    <row r="19" spans="1:10" x14ac:dyDescent="0.2">
      <c r="A19" s="406" t="s">
        <v>298</v>
      </c>
      <c r="B19" s="403" t="s">
        <v>299</v>
      </c>
      <c r="C19" s="404">
        <v>1072</v>
      </c>
      <c r="D19" s="405">
        <v>1073</v>
      </c>
      <c r="E19" s="313">
        <v>900</v>
      </c>
      <c r="F19" s="314">
        <v>901</v>
      </c>
      <c r="G19" s="310">
        <v>1035</v>
      </c>
      <c r="H19" s="312">
        <v>1036</v>
      </c>
      <c r="I19" s="67">
        <f t="shared" si="0"/>
        <v>96.548507462686572</v>
      </c>
      <c r="J19" s="69">
        <f t="shared" si="1"/>
        <v>114.99999999999999</v>
      </c>
    </row>
    <row r="20" spans="1:10" x14ac:dyDescent="0.2">
      <c r="A20" s="406" t="s">
        <v>300</v>
      </c>
      <c r="B20" s="402" t="s">
        <v>301</v>
      </c>
      <c r="C20" s="41">
        <v>0</v>
      </c>
      <c r="D20" s="43">
        <v>0</v>
      </c>
      <c r="E20" s="313">
        <v>0</v>
      </c>
      <c r="F20" s="314">
        <v>0</v>
      </c>
      <c r="G20" s="310"/>
      <c r="H20" s="312">
        <v>0</v>
      </c>
      <c r="I20" s="67" t="e">
        <f t="shared" si="0"/>
        <v>#DIV/0!</v>
      </c>
      <c r="J20" s="69" t="e">
        <f t="shared" si="1"/>
        <v>#DIV/0!</v>
      </c>
    </row>
    <row r="21" spans="1:10" x14ac:dyDescent="0.2">
      <c r="A21" s="406" t="s">
        <v>302</v>
      </c>
      <c r="B21" s="402" t="s">
        <v>303</v>
      </c>
      <c r="C21" s="41">
        <v>0</v>
      </c>
      <c r="D21" s="43">
        <v>0</v>
      </c>
      <c r="E21" s="313">
        <v>0</v>
      </c>
      <c r="F21" s="314">
        <v>0</v>
      </c>
      <c r="G21" s="310"/>
      <c r="H21" s="312">
        <v>0</v>
      </c>
      <c r="I21" s="67" t="e">
        <f t="shared" si="0"/>
        <v>#DIV/0!</v>
      </c>
      <c r="J21" s="69" t="e">
        <f t="shared" si="1"/>
        <v>#DIV/0!</v>
      </c>
    </row>
    <row r="22" spans="1:10" x14ac:dyDescent="0.2">
      <c r="A22" s="406" t="s">
        <v>304</v>
      </c>
      <c r="B22" s="402" t="s">
        <v>305</v>
      </c>
      <c r="C22" s="41">
        <v>423</v>
      </c>
      <c r="D22" s="43">
        <v>423</v>
      </c>
      <c r="E22" s="313">
        <v>898</v>
      </c>
      <c r="F22" s="314">
        <v>898</v>
      </c>
      <c r="G22" s="310">
        <v>640</v>
      </c>
      <c r="H22" s="312">
        <v>644</v>
      </c>
      <c r="I22" s="67">
        <f t="shared" si="0"/>
        <v>151.30023640661938</v>
      </c>
      <c r="J22" s="69">
        <f t="shared" si="1"/>
        <v>71.269487750556792</v>
      </c>
    </row>
    <row r="23" spans="1:10" x14ac:dyDescent="0.2">
      <c r="A23" s="406" t="s">
        <v>306</v>
      </c>
      <c r="B23" s="403" t="s">
        <v>307</v>
      </c>
      <c r="C23" s="404">
        <v>0</v>
      </c>
      <c r="D23" s="405">
        <v>0</v>
      </c>
      <c r="E23" s="313">
        <v>0</v>
      </c>
      <c r="F23" s="314">
        <v>0</v>
      </c>
      <c r="G23" s="310"/>
      <c r="H23" s="312">
        <v>0</v>
      </c>
      <c r="I23" s="67" t="e">
        <f t="shared" si="0"/>
        <v>#DIV/0!</v>
      </c>
      <c r="J23" s="69" t="e">
        <f t="shared" si="1"/>
        <v>#DIV/0!</v>
      </c>
    </row>
    <row r="24" spans="1:10" ht="30" x14ac:dyDescent="0.2">
      <c r="A24" s="406" t="s">
        <v>308</v>
      </c>
      <c r="B24" s="407" t="s">
        <v>309</v>
      </c>
      <c r="C24" s="41">
        <v>5251</v>
      </c>
      <c r="D24" s="43">
        <v>5309</v>
      </c>
      <c r="E24" s="313">
        <v>4548</v>
      </c>
      <c r="F24" s="314">
        <v>4606</v>
      </c>
      <c r="G24" s="310">
        <v>5241</v>
      </c>
      <c r="H24" s="312">
        <v>5304</v>
      </c>
      <c r="I24" s="67">
        <f t="shared" si="0"/>
        <v>99.809560083793556</v>
      </c>
      <c r="J24" s="69">
        <f t="shared" si="1"/>
        <v>115.23746701846966</v>
      </c>
    </row>
    <row r="25" spans="1:10" x14ac:dyDescent="0.2">
      <c r="A25" s="406" t="s">
        <v>310</v>
      </c>
      <c r="B25" s="402" t="s">
        <v>311</v>
      </c>
      <c r="C25" s="41">
        <v>0</v>
      </c>
      <c r="D25" s="43">
        <v>0</v>
      </c>
      <c r="E25" s="313">
        <v>0</v>
      </c>
      <c r="F25" s="314">
        <v>0</v>
      </c>
      <c r="G25" s="310">
        <v>0</v>
      </c>
      <c r="H25" s="312">
        <v>0</v>
      </c>
      <c r="I25" s="67" t="e">
        <f t="shared" si="0"/>
        <v>#DIV/0!</v>
      </c>
      <c r="J25" s="69" t="e">
        <f t="shared" si="1"/>
        <v>#DIV/0!</v>
      </c>
    </row>
    <row r="26" spans="1:10" ht="30" x14ac:dyDescent="0.2">
      <c r="A26" s="406" t="s">
        <v>312</v>
      </c>
      <c r="B26" s="402" t="s">
        <v>313</v>
      </c>
      <c r="C26" s="41">
        <v>654</v>
      </c>
      <c r="D26" s="43">
        <v>657</v>
      </c>
      <c r="E26" s="313">
        <v>1222</v>
      </c>
      <c r="F26" s="314">
        <v>1225</v>
      </c>
      <c r="G26" s="310">
        <v>662</v>
      </c>
      <c r="H26" s="312">
        <v>666</v>
      </c>
      <c r="I26" s="67">
        <f t="shared" si="0"/>
        <v>101.22324159021407</v>
      </c>
      <c r="J26" s="69">
        <f t="shared" si="1"/>
        <v>54.173486088379704</v>
      </c>
    </row>
    <row r="27" spans="1:10" x14ac:dyDescent="0.2">
      <c r="A27" s="406" t="s">
        <v>314</v>
      </c>
      <c r="B27" s="402" t="s">
        <v>315</v>
      </c>
      <c r="C27" s="41">
        <v>531</v>
      </c>
      <c r="D27" s="43">
        <v>535</v>
      </c>
      <c r="E27" s="313">
        <v>527</v>
      </c>
      <c r="F27" s="314">
        <v>531</v>
      </c>
      <c r="G27" s="310">
        <v>514</v>
      </c>
      <c r="H27" s="312">
        <v>518</v>
      </c>
      <c r="I27" s="67">
        <f t="shared" si="0"/>
        <v>96.798493408662907</v>
      </c>
      <c r="J27" s="69">
        <f t="shared" si="1"/>
        <v>97.533206831119543</v>
      </c>
    </row>
    <row r="28" spans="1:10" x14ac:dyDescent="0.2">
      <c r="A28" s="406" t="s">
        <v>316</v>
      </c>
      <c r="B28" s="402" t="s">
        <v>317</v>
      </c>
      <c r="C28" s="41">
        <v>0</v>
      </c>
      <c r="D28" s="43">
        <v>0</v>
      </c>
      <c r="E28" s="313">
        <v>0</v>
      </c>
      <c r="F28" s="314">
        <v>0</v>
      </c>
      <c r="G28" s="310">
        <v>0</v>
      </c>
      <c r="H28" s="312">
        <v>0</v>
      </c>
      <c r="I28" s="67" t="e">
        <f t="shared" si="0"/>
        <v>#DIV/0!</v>
      </c>
      <c r="J28" s="69" t="e">
        <f t="shared" si="1"/>
        <v>#DIV/0!</v>
      </c>
    </row>
    <row r="29" spans="1:10" x14ac:dyDescent="0.2">
      <c r="A29" s="406" t="s">
        <v>318</v>
      </c>
      <c r="B29" s="402" t="s">
        <v>319</v>
      </c>
      <c r="C29" s="41">
        <v>0</v>
      </c>
      <c r="D29" s="43">
        <v>0</v>
      </c>
      <c r="E29" s="313">
        <v>0</v>
      </c>
      <c r="F29" s="314">
        <v>0</v>
      </c>
      <c r="G29" s="310">
        <v>0</v>
      </c>
      <c r="H29" s="312">
        <v>0</v>
      </c>
      <c r="I29" s="67" t="e">
        <f t="shared" si="0"/>
        <v>#DIV/0!</v>
      </c>
      <c r="J29" s="69" t="e">
        <f t="shared" si="1"/>
        <v>#DIV/0!</v>
      </c>
    </row>
    <row r="30" spans="1:10" x14ac:dyDescent="0.2">
      <c r="A30" s="406" t="s">
        <v>320</v>
      </c>
      <c r="B30" s="407" t="s">
        <v>321</v>
      </c>
      <c r="C30" s="41">
        <v>0</v>
      </c>
      <c r="D30" s="43">
        <v>0</v>
      </c>
      <c r="E30" s="313">
        <v>0</v>
      </c>
      <c r="F30" s="314">
        <v>0</v>
      </c>
      <c r="G30" s="310">
        <v>0</v>
      </c>
      <c r="H30" s="312">
        <v>0</v>
      </c>
      <c r="I30" s="67" t="e">
        <f t="shared" si="0"/>
        <v>#DIV/0!</v>
      </c>
      <c r="J30" s="69" t="e">
        <f t="shared" si="1"/>
        <v>#DIV/0!</v>
      </c>
    </row>
    <row r="31" spans="1:10" x14ac:dyDescent="0.2">
      <c r="A31" s="406" t="s">
        <v>322</v>
      </c>
      <c r="B31" s="402" t="s">
        <v>323</v>
      </c>
      <c r="C31" s="41">
        <v>0</v>
      </c>
      <c r="D31" s="43">
        <v>0</v>
      </c>
      <c r="E31" s="313">
        <v>0</v>
      </c>
      <c r="F31" s="314">
        <v>0</v>
      </c>
      <c r="G31" s="310">
        <v>0</v>
      </c>
      <c r="H31" s="312">
        <v>0</v>
      </c>
      <c r="I31" s="67" t="e">
        <f t="shared" si="0"/>
        <v>#DIV/0!</v>
      </c>
      <c r="J31" s="69" t="e">
        <f t="shared" si="1"/>
        <v>#DIV/0!</v>
      </c>
    </row>
    <row r="32" spans="1:10" x14ac:dyDescent="0.2">
      <c r="A32" s="406" t="s">
        <v>324</v>
      </c>
      <c r="B32" s="402" t="s">
        <v>325</v>
      </c>
      <c r="C32" s="41">
        <v>0</v>
      </c>
      <c r="D32" s="43">
        <v>0</v>
      </c>
      <c r="E32" s="313">
        <v>0</v>
      </c>
      <c r="F32" s="314">
        <v>0</v>
      </c>
      <c r="G32" s="310">
        <v>0</v>
      </c>
      <c r="H32" s="312">
        <v>0</v>
      </c>
      <c r="I32" s="67" t="e">
        <f t="shared" si="0"/>
        <v>#DIV/0!</v>
      </c>
      <c r="J32" s="69" t="e">
        <f t="shared" si="1"/>
        <v>#DIV/0!</v>
      </c>
    </row>
    <row r="33" spans="1:10" x14ac:dyDescent="0.2">
      <c r="A33" s="406" t="s">
        <v>326</v>
      </c>
      <c r="B33" s="402" t="s">
        <v>327</v>
      </c>
      <c r="C33" s="41">
        <v>0</v>
      </c>
      <c r="D33" s="43">
        <v>0</v>
      </c>
      <c r="E33" s="313">
        <v>0</v>
      </c>
      <c r="F33" s="314">
        <v>0</v>
      </c>
      <c r="G33" s="310">
        <v>0</v>
      </c>
      <c r="H33" s="312">
        <v>0</v>
      </c>
      <c r="I33" s="67" t="e">
        <f t="shared" si="0"/>
        <v>#DIV/0!</v>
      </c>
      <c r="J33" s="69" t="e">
        <f t="shared" si="1"/>
        <v>#DIV/0!</v>
      </c>
    </row>
    <row r="34" spans="1:10" x14ac:dyDescent="0.2">
      <c r="A34" s="406" t="s">
        <v>328</v>
      </c>
      <c r="B34" s="402" t="s">
        <v>329</v>
      </c>
      <c r="C34" s="41">
        <v>0</v>
      </c>
      <c r="D34" s="43">
        <v>0</v>
      </c>
      <c r="E34" s="313">
        <v>0</v>
      </c>
      <c r="F34" s="314">
        <v>0</v>
      </c>
      <c r="G34" s="310">
        <v>0</v>
      </c>
      <c r="H34" s="312">
        <v>0</v>
      </c>
      <c r="I34" s="67" t="e">
        <f t="shared" si="0"/>
        <v>#DIV/0!</v>
      </c>
      <c r="J34" s="69" t="e">
        <f t="shared" si="1"/>
        <v>#DIV/0!</v>
      </c>
    </row>
    <row r="35" spans="1:10" x14ac:dyDescent="0.2">
      <c r="A35" s="406" t="s">
        <v>330</v>
      </c>
      <c r="B35" s="402" t="s">
        <v>331</v>
      </c>
      <c r="C35" s="41">
        <v>0</v>
      </c>
      <c r="D35" s="43">
        <v>0</v>
      </c>
      <c r="E35" s="313">
        <v>0</v>
      </c>
      <c r="F35" s="314">
        <v>0</v>
      </c>
      <c r="G35" s="310">
        <v>0</v>
      </c>
      <c r="H35" s="312">
        <v>0</v>
      </c>
      <c r="I35" s="408" t="e">
        <f>G35/C35*100</f>
        <v>#DIV/0!</v>
      </c>
      <c r="J35" s="409" t="e">
        <f>G35/E35*100</f>
        <v>#DIV/0!</v>
      </c>
    </row>
    <row r="36" spans="1:10" x14ac:dyDescent="0.2">
      <c r="A36" s="406" t="s">
        <v>332</v>
      </c>
      <c r="B36" s="402" t="s">
        <v>333</v>
      </c>
      <c r="C36" s="41">
        <v>0</v>
      </c>
      <c r="D36" s="43">
        <v>0</v>
      </c>
      <c r="E36" s="313">
        <v>0</v>
      </c>
      <c r="F36" s="314">
        <v>0</v>
      </c>
      <c r="G36" s="310">
        <v>0</v>
      </c>
      <c r="H36" s="312">
        <v>0</v>
      </c>
      <c r="I36" s="408" t="e">
        <f>G36/C36*100</f>
        <v>#DIV/0!</v>
      </c>
      <c r="J36" s="409" t="e">
        <f>G36/E36*100</f>
        <v>#DIV/0!</v>
      </c>
    </row>
    <row r="37" spans="1:10" x14ac:dyDescent="0.2">
      <c r="A37" s="406" t="s">
        <v>334</v>
      </c>
      <c r="B37" s="402" t="s">
        <v>335</v>
      </c>
      <c r="C37" s="41">
        <v>0</v>
      </c>
      <c r="D37" s="43">
        <v>0</v>
      </c>
      <c r="E37" s="313">
        <v>0</v>
      </c>
      <c r="F37" s="314">
        <v>0</v>
      </c>
      <c r="G37" s="310">
        <v>0</v>
      </c>
      <c r="H37" s="312">
        <v>0</v>
      </c>
      <c r="I37" s="408" t="e">
        <f>G37/C37*100</f>
        <v>#DIV/0!</v>
      </c>
      <c r="J37" s="409" t="e">
        <f>G37/E37*100</f>
        <v>#DIV/0!</v>
      </c>
    </row>
    <row r="38" spans="1:10" x14ac:dyDescent="0.2">
      <c r="A38" s="406" t="s">
        <v>336</v>
      </c>
      <c r="B38" s="402" t="s">
        <v>337</v>
      </c>
      <c r="C38" s="41">
        <v>2475</v>
      </c>
      <c r="D38" s="43">
        <v>2482</v>
      </c>
      <c r="E38" s="313">
        <v>4181</v>
      </c>
      <c r="F38" s="314">
        <v>4188</v>
      </c>
      <c r="G38" s="310">
        <v>5681</v>
      </c>
      <c r="H38" s="312">
        <v>5709</v>
      </c>
      <c r="I38" s="408">
        <f>G38/C38*100</f>
        <v>229.53535353535352</v>
      </c>
      <c r="J38" s="409">
        <f>G38/E38*100</f>
        <v>135.87658454915092</v>
      </c>
    </row>
    <row r="39" spans="1:10" x14ac:dyDescent="0.2">
      <c r="A39" s="406" t="s">
        <v>338</v>
      </c>
      <c r="B39" s="407" t="s">
        <v>339</v>
      </c>
      <c r="C39" s="41">
        <v>0</v>
      </c>
      <c r="D39" s="43">
        <v>0</v>
      </c>
      <c r="E39" s="313">
        <v>0</v>
      </c>
      <c r="F39" s="314">
        <v>0</v>
      </c>
      <c r="G39" s="310">
        <v>0</v>
      </c>
      <c r="H39" s="312">
        <v>0</v>
      </c>
      <c r="I39" s="408" t="e">
        <f t="shared" ref="I39:I59" si="2">G39/C39*100</f>
        <v>#DIV/0!</v>
      </c>
      <c r="J39" s="409" t="e">
        <f t="shared" ref="J39:J59" si="3">G39/E39*100</f>
        <v>#DIV/0!</v>
      </c>
    </row>
    <row r="40" spans="1:10" x14ac:dyDescent="0.2">
      <c r="A40" s="406" t="s">
        <v>340</v>
      </c>
      <c r="B40" s="407" t="s">
        <v>341</v>
      </c>
      <c r="C40" s="41">
        <v>0</v>
      </c>
      <c r="D40" s="43">
        <v>0</v>
      </c>
      <c r="E40" s="313">
        <v>0</v>
      </c>
      <c r="F40" s="314">
        <v>0</v>
      </c>
      <c r="G40" s="310">
        <v>0</v>
      </c>
      <c r="H40" s="312">
        <v>0</v>
      </c>
      <c r="I40" s="408" t="e">
        <f t="shared" si="2"/>
        <v>#DIV/0!</v>
      </c>
      <c r="J40" s="409" t="e">
        <f t="shared" si="3"/>
        <v>#DIV/0!</v>
      </c>
    </row>
    <row r="41" spans="1:10" x14ac:dyDescent="0.2">
      <c r="A41" s="406" t="s">
        <v>342</v>
      </c>
      <c r="B41" s="407" t="s">
        <v>343</v>
      </c>
      <c r="C41" s="41">
        <v>0</v>
      </c>
      <c r="D41" s="43">
        <v>0</v>
      </c>
      <c r="E41" s="313">
        <v>0</v>
      </c>
      <c r="F41" s="314">
        <v>0</v>
      </c>
      <c r="G41" s="310">
        <v>0</v>
      </c>
      <c r="H41" s="312">
        <v>0</v>
      </c>
      <c r="I41" s="408" t="e">
        <f t="shared" si="2"/>
        <v>#DIV/0!</v>
      </c>
      <c r="J41" s="409" t="e">
        <f t="shared" si="3"/>
        <v>#DIV/0!</v>
      </c>
    </row>
    <row r="42" spans="1:10" x14ac:dyDescent="0.2">
      <c r="A42" s="406" t="s">
        <v>344</v>
      </c>
      <c r="B42" s="407" t="s">
        <v>345</v>
      </c>
      <c r="C42" s="41">
        <v>0</v>
      </c>
      <c r="D42" s="43">
        <v>0</v>
      </c>
      <c r="E42" s="313">
        <v>0</v>
      </c>
      <c r="F42" s="314">
        <v>0</v>
      </c>
      <c r="G42" s="310">
        <v>0</v>
      </c>
      <c r="H42" s="312">
        <v>0</v>
      </c>
      <c r="I42" s="408" t="e">
        <f t="shared" si="2"/>
        <v>#DIV/0!</v>
      </c>
      <c r="J42" s="409" t="e">
        <f t="shared" si="3"/>
        <v>#DIV/0!</v>
      </c>
    </row>
    <row r="43" spans="1:10" x14ac:dyDescent="0.2">
      <c r="A43" s="406" t="s">
        <v>346</v>
      </c>
      <c r="B43" s="407" t="s">
        <v>347</v>
      </c>
      <c r="C43" s="41">
        <v>0</v>
      </c>
      <c r="D43" s="43">
        <v>0</v>
      </c>
      <c r="E43" s="313">
        <v>0</v>
      </c>
      <c r="F43" s="314">
        <v>0</v>
      </c>
      <c r="G43" s="310">
        <v>0</v>
      </c>
      <c r="H43" s="312">
        <v>0</v>
      </c>
      <c r="I43" s="408" t="e">
        <f t="shared" si="2"/>
        <v>#DIV/0!</v>
      </c>
      <c r="J43" s="409" t="e">
        <f t="shared" si="3"/>
        <v>#DIV/0!</v>
      </c>
    </row>
    <row r="44" spans="1:10" x14ac:dyDescent="0.2">
      <c r="A44" s="406" t="s">
        <v>348</v>
      </c>
      <c r="B44" s="407" t="s">
        <v>349</v>
      </c>
      <c r="C44" s="41">
        <v>0</v>
      </c>
      <c r="D44" s="43">
        <v>0</v>
      </c>
      <c r="E44" s="313">
        <v>0</v>
      </c>
      <c r="F44" s="314">
        <v>0</v>
      </c>
      <c r="G44" s="310">
        <v>0</v>
      </c>
      <c r="H44" s="312">
        <v>0</v>
      </c>
      <c r="I44" s="408" t="e">
        <f t="shared" si="2"/>
        <v>#DIV/0!</v>
      </c>
      <c r="J44" s="409" t="e">
        <f t="shared" si="3"/>
        <v>#DIV/0!</v>
      </c>
    </row>
    <row r="45" spans="1:10" x14ac:dyDescent="0.2">
      <c r="A45" s="406" t="s">
        <v>350</v>
      </c>
      <c r="B45" s="407" t="s">
        <v>351</v>
      </c>
      <c r="C45" s="41">
        <v>0</v>
      </c>
      <c r="D45" s="43">
        <v>0</v>
      </c>
      <c r="E45" s="313">
        <v>0</v>
      </c>
      <c r="F45" s="314">
        <v>0</v>
      </c>
      <c r="G45" s="310">
        <v>0</v>
      </c>
      <c r="H45" s="312">
        <v>0</v>
      </c>
      <c r="I45" s="408" t="e">
        <f t="shared" si="2"/>
        <v>#DIV/0!</v>
      </c>
      <c r="J45" s="409" t="e">
        <f t="shared" si="3"/>
        <v>#DIV/0!</v>
      </c>
    </row>
    <row r="46" spans="1:10" x14ac:dyDescent="0.2">
      <c r="A46" s="406" t="s">
        <v>352</v>
      </c>
      <c r="B46" s="407" t="s">
        <v>353</v>
      </c>
      <c r="C46" s="41">
        <v>0</v>
      </c>
      <c r="D46" s="43">
        <v>0</v>
      </c>
      <c r="E46" s="313">
        <v>0</v>
      </c>
      <c r="F46" s="314">
        <v>0</v>
      </c>
      <c r="G46" s="310">
        <v>0</v>
      </c>
      <c r="H46" s="312">
        <v>0</v>
      </c>
      <c r="I46" s="408" t="e">
        <f t="shared" si="2"/>
        <v>#DIV/0!</v>
      </c>
      <c r="J46" s="409" t="e">
        <f t="shared" si="3"/>
        <v>#DIV/0!</v>
      </c>
    </row>
    <row r="47" spans="1:10" x14ac:dyDescent="0.2">
      <c r="A47" s="406" t="s">
        <v>354</v>
      </c>
      <c r="B47" s="407" t="s">
        <v>355</v>
      </c>
      <c r="C47" s="41">
        <v>0</v>
      </c>
      <c r="D47" s="43">
        <v>0</v>
      </c>
      <c r="E47" s="313">
        <v>0</v>
      </c>
      <c r="F47" s="314">
        <v>0</v>
      </c>
      <c r="G47" s="310">
        <v>0</v>
      </c>
      <c r="H47" s="312">
        <v>0</v>
      </c>
      <c r="I47" s="408" t="e">
        <f t="shared" si="2"/>
        <v>#DIV/0!</v>
      </c>
      <c r="J47" s="409" t="e">
        <f t="shared" si="3"/>
        <v>#DIV/0!</v>
      </c>
    </row>
    <row r="48" spans="1:10" x14ac:dyDescent="0.2">
      <c r="A48" s="406" t="s">
        <v>356</v>
      </c>
      <c r="B48" s="407" t="s">
        <v>357</v>
      </c>
      <c r="C48" s="41">
        <v>0</v>
      </c>
      <c r="D48" s="43">
        <v>0</v>
      </c>
      <c r="E48" s="313">
        <v>0</v>
      </c>
      <c r="F48" s="314">
        <v>0</v>
      </c>
      <c r="G48" s="310">
        <v>0</v>
      </c>
      <c r="H48" s="312">
        <v>0</v>
      </c>
      <c r="I48" s="408" t="e">
        <f t="shared" si="2"/>
        <v>#DIV/0!</v>
      </c>
      <c r="J48" s="409" t="e">
        <f t="shared" si="3"/>
        <v>#DIV/0!</v>
      </c>
    </row>
    <row r="49" spans="1:10" x14ac:dyDescent="0.2">
      <c r="A49" s="406" t="s">
        <v>358</v>
      </c>
      <c r="B49" s="407" t="s">
        <v>359</v>
      </c>
      <c r="C49" s="41">
        <v>0</v>
      </c>
      <c r="D49" s="43">
        <v>0</v>
      </c>
      <c r="E49" s="313">
        <v>0</v>
      </c>
      <c r="F49" s="314">
        <v>0</v>
      </c>
      <c r="G49" s="310">
        <v>0</v>
      </c>
      <c r="H49" s="312">
        <v>0</v>
      </c>
      <c r="I49" s="408" t="e">
        <f t="shared" si="2"/>
        <v>#DIV/0!</v>
      </c>
      <c r="J49" s="409" t="e">
        <f t="shared" si="3"/>
        <v>#DIV/0!</v>
      </c>
    </row>
    <row r="50" spans="1:10" x14ac:dyDescent="0.2">
      <c r="A50" s="406" t="s">
        <v>360</v>
      </c>
      <c r="B50" s="407" t="s">
        <v>361</v>
      </c>
      <c r="C50" s="41">
        <v>0</v>
      </c>
      <c r="D50" s="43">
        <v>0</v>
      </c>
      <c r="E50" s="313">
        <v>0</v>
      </c>
      <c r="F50" s="314">
        <v>0</v>
      </c>
      <c r="G50" s="310">
        <v>0</v>
      </c>
      <c r="H50" s="312">
        <v>0</v>
      </c>
      <c r="I50" s="408" t="e">
        <f t="shared" si="2"/>
        <v>#DIV/0!</v>
      </c>
      <c r="J50" s="409" t="e">
        <f t="shared" si="3"/>
        <v>#DIV/0!</v>
      </c>
    </row>
    <row r="51" spans="1:10" x14ac:dyDescent="0.2">
      <c r="A51" s="406" t="s">
        <v>362</v>
      </c>
      <c r="B51" s="407" t="s">
        <v>363</v>
      </c>
      <c r="C51" s="41">
        <v>0</v>
      </c>
      <c r="D51" s="43">
        <v>0</v>
      </c>
      <c r="E51" s="313">
        <v>0</v>
      </c>
      <c r="F51" s="314">
        <v>0</v>
      </c>
      <c r="G51" s="310">
        <v>0</v>
      </c>
      <c r="H51" s="312">
        <v>0</v>
      </c>
      <c r="I51" s="408" t="e">
        <f t="shared" si="2"/>
        <v>#DIV/0!</v>
      </c>
      <c r="J51" s="409" t="e">
        <f t="shared" si="3"/>
        <v>#DIV/0!</v>
      </c>
    </row>
    <row r="52" spans="1:10" x14ac:dyDescent="0.2">
      <c r="A52" s="406" t="s">
        <v>364</v>
      </c>
      <c r="B52" s="402" t="s">
        <v>365</v>
      </c>
      <c r="C52" s="41">
        <v>111</v>
      </c>
      <c r="D52" s="43">
        <v>111</v>
      </c>
      <c r="E52" s="313">
        <v>115</v>
      </c>
      <c r="F52" s="314">
        <v>115</v>
      </c>
      <c r="G52" s="310">
        <v>96</v>
      </c>
      <c r="H52" s="312">
        <v>96</v>
      </c>
      <c r="I52" s="408">
        <f t="shared" si="2"/>
        <v>86.486486486486484</v>
      </c>
      <c r="J52" s="409">
        <f t="shared" si="3"/>
        <v>83.478260869565219</v>
      </c>
    </row>
    <row r="53" spans="1:10" x14ac:dyDescent="0.2">
      <c r="A53" s="406" t="s">
        <v>366</v>
      </c>
      <c r="B53" s="402" t="s">
        <v>367</v>
      </c>
      <c r="C53" s="41">
        <v>1439</v>
      </c>
      <c r="D53" s="43">
        <v>1439</v>
      </c>
      <c r="E53" s="313">
        <v>1444.6</v>
      </c>
      <c r="F53" s="314">
        <v>1444.6</v>
      </c>
      <c r="G53" s="310">
        <v>1520</v>
      </c>
      <c r="H53" s="312">
        <v>1521</v>
      </c>
      <c r="I53" s="408">
        <f t="shared" si="2"/>
        <v>105.62890896455872</v>
      </c>
      <c r="J53" s="409">
        <f t="shared" si="3"/>
        <v>105.21943790668698</v>
      </c>
    </row>
    <row r="54" spans="1:10" x14ac:dyDescent="0.2">
      <c r="A54" s="406" t="s">
        <v>368</v>
      </c>
      <c r="B54" s="402" t="s">
        <v>369</v>
      </c>
      <c r="C54" s="41">
        <v>241</v>
      </c>
      <c r="D54" s="43">
        <v>241</v>
      </c>
      <c r="E54" s="313">
        <v>250</v>
      </c>
      <c r="F54" s="314">
        <v>250</v>
      </c>
      <c r="G54" s="310">
        <v>242</v>
      </c>
      <c r="H54" s="312">
        <v>242</v>
      </c>
      <c r="I54" s="408">
        <f t="shared" si="2"/>
        <v>100.4149377593361</v>
      </c>
      <c r="J54" s="409">
        <f t="shared" si="3"/>
        <v>96.8</v>
      </c>
    </row>
    <row r="55" spans="1:10" x14ac:dyDescent="0.2">
      <c r="A55" s="406" t="s">
        <v>370</v>
      </c>
      <c r="B55" s="402" t="s">
        <v>371</v>
      </c>
      <c r="C55" s="41">
        <v>4966</v>
      </c>
      <c r="D55" s="43">
        <v>5018</v>
      </c>
      <c r="E55" s="313">
        <v>4928</v>
      </c>
      <c r="F55" s="314">
        <v>4980</v>
      </c>
      <c r="G55" s="310">
        <v>4747</v>
      </c>
      <c r="H55" s="312">
        <v>4800</v>
      </c>
      <c r="I55" s="408">
        <f t="shared" si="2"/>
        <v>95.59001208215868</v>
      </c>
      <c r="J55" s="409">
        <f t="shared" si="3"/>
        <v>96.327110389610397</v>
      </c>
    </row>
    <row r="56" spans="1:10" x14ac:dyDescent="0.2">
      <c r="A56" s="406" t="s">
        <v>372</v>
      </c>
      <c r="B56" s="402" t="s">
        <v>373</v>
      </c>
      <c r="C56" s="41">
        <v>991</v>
      </c>
      <c r="D56" s="43">
        <v>996</v>
      </c>
      <c r="E56" s="313">
        <v>1000</v>
      </c>
      <c r="F56" s="314">
        <v>1005</v>
      </c>
      <c r="G56" s="310">
        <v>1257</v>
      </c>
      <c r="H56" s="312">
        <v>1263</v>
      </c>
      <c r="I56" s="408">
        <f t="shared" si="2"/>
        <v>126.84157416750756</v>
      </c>
      <c r="J56" s="409">
        <f t="shared" si="3"/>
        <v>125.69999999999999</v>
      </c>
    </row>
    <row r="57" spans="1:10" x14ac:dyDescent="0.2">
      <c r="A57" s="406" t="s">
        <v>374</v>
      </c>
      <c r="B57" s="402" t="s">
        <v>375</v>
      </c>
      <c r="C57" s="41">
        <v>362</v>
      </c>
      <c r="D57" s="43">
        <v>362</v>
      </c>
      <c r="E57" s="313">
        <v>374</v>
      </c>
      <c r="F57" s="314">
        <v>374</v>
      </c>
      <c r="G57" s="310">
        <v>434</v>
      </c>
      <c r="H57" s="312">
        <v>434</v>
      </c>
      <c r="I57" s="408">
        <f t="shared" si="2"/>
        <v>119.88950276243094</v>
      </c>
      <c r="J57" s="409">
        <f t="shared" si="3"/>
        <v>116.04278074866311</v>
      </c>
    </row>
    <row r="58" spans="1:10" x14ac:dyDescent="0.2">
      <c r="A58" s="406" t="s">
        <v>376</v>
      </c>
      <c r="B58" s="402" t="s">
        <v>377</v>
      </c>
      <c r="C58" s="41">
        <v>0</v>
      </c>
      <c r="D58" s="43">
        <v>0</v>
      </c>
      <c r="E58" s="313">
        <v>0</v>
      </c>
      <c r="F58" s="314">
        <v>0</v>
      </c>
      <c r="G58" s="310">
        <v>0</v>
      </c>
      <c r="H58" s="312">
        <v>0</v>
      </c>
      <c r="I58" s="408" t="e">
        <f t="shared" si="2"/>
        <v>#DIV/0!</v>
      </c>
      <c r="J58" s="409" t="e">
        <f t="shared" si="3"/>
        <v>#DIV/0!</v>
      </c>
    </row>
    <row r="59" spans="1:10" ht="15.75" thickBot="1" x14ac:dyDescent="0.25">
      <c r="A59" s="410" t="s">
        <v>378</v>
      </c>
      <c r="B59" s="411" t="s">
        <v>379</v>
      </c>
      <c r="C59" s="281">
        <v>0</v>
      </c>
      <c r="D59" s="283">
        <v>0</v>
      </c>
      <c r="E59" s="318">
        <v>0</v>
      </c>
      <c r="F59" s="319">
        <v>0</v>
      </c>
      <c r="G59" s="315">
        <v>0</v>
      </c>
      <c r="H59" s="317">
        <v>0</v>
      </c>
      <c r="I59" s="412" t="e">
        <f t="shared" si="2"/>
        <v>#DIV/0!</v>
      </c>
      <c r="J59" s="413" t="e">
        <f t="shared" si="3"/>
        <v>#DIV/0!</v>
      </c>
    </row>
    <row r="60" spans="1:10" ht="19.5" customHeight="1" x14ac:dyDescent="0.2">
      <c r="A60" s="115" t="s">
        <v>380</v>
      </c>
      <c r="B60" s="414"/>
      <c r="C60" s="414"/>
      <c r="D60" s="414"/>
      <c r="E60" s="415"/>
      <c r="F60" s="415"/>
      <c r="G60" s="415"/>
      <c r="H60" s="415"/>
      <c r="I60" s="415"/>
      <c r="J60" s="416"/>
    </row>
    <row r="61" spans="1:10" x14ac:dyDescent="0.2">
      <c r="B61" s="417"/>
      <c r="C61" s="417"/>
      <c r="D61" s="417"/>
      <c r="E61" s="115"/>
      <c r="F61" s="115"/>
    </row>
    <row r="62" spans="1:10" x14ac:dyDescent="0.2">
      <c r="B62" s="418"/>
      <c r="C62" s="418"/>
      <c r="D62" s="418"/>
      <c r="E62" s="115"/>
      <c r="F62" s="115"/>
    </row>
    <row r="63" spans="1:10" ht="15.75" x14ac:dyDescent="0.2">
      <c r="A63" s="419" t="s">
        <v>120</v>
      </c>
      <c r="E63" s="113"/>
      <c r="F63" s="115"/>
    </row>
    <row r="64" spans="1:10" x14ac:dyDescent="0.2">
      <c r="A64" s="489"/>
      <c r="B64" s="490"/>
      <c r="C64" s="490"/>
      <c r="D64" s="490"/>
      <c r="E64" s="490"/>
      <c r="F64" s="490"/>
      <c r="G64" s="490"/>
      <c r="H64" s="490"/>
      <c r="I64" s="490"/>
      <c r="J64" s="491"/>
    </row>
    <row r="65" spans="1:10" x14ac:dyDescent="0.2">
      <c r="A65" s="492"/>
      <c r="B65" s="493"/>
      <c r="C65" s="493"/>
      <c r="D65" s="493"/>
      <c r="E65" s="493"/>
      <c r="F65" s="493"/>
      <c r="G65" s="493"/>
      <c r="H65" s="493"/>
      <c r="I65" s="493"/>
      <c r="J65" s="494"/>
    </row>
    <row r="66" spans="1:10" x14ac:dyDescent="0.2">
      <c r="A66" s="492"/>
      <c r="B66" s="493"/>
      <c r="C66" s="493"/>
      <c r="D66" s="493"/>
      <c r="E66" s="493"/>
      <c r="F66" s="493"/>
      <c r="G66" s="493"/>
      <c r="H66" s="493"/>
      <c r="I66" s="493"/>
      <c r="J66" s="494"/>
    </row>
    <row r="67" spans="1:10" x14ac:dyDescent="0.2">
      <c r="A67" s="495"/>
      <c r="B67" s="496"/>
      <c r="C67" s="496"/>
      <c r="D67" s="496"/>
      <c r="E67" s="496"/>
      <c r="F67" s="496"/>
      <c r="G67" s="496"/>
      <c r="H67" s="496"/>
      <c r="I67" s="496"/>
      <c r="J67" s="497"/>
    </row>
    <row r="68" spans="1:10" x14ac:dyDescent="0.2">
      <c r="B68" s="113"/>
      <c r="C68" s="113"/>
      <c r="D68" s="113"/>
      <c r="E68" s="113"/>
      <c r="F68" s="113"/>
    </row>
    <row r="69" spans="1:10" x14ac:dyDescent="0.2">
      <c r="A69" s="116" t="s">
        <v>183</v>
      </c>
      <c r="B69" s="420"/>
      <c r="C69" s="420"/>
      <c r="F69" s="116" t="s">
        <v>123</v>
      </c>
      <c r="G69" s="420"/>
      <c r="H69" s="420"/>
      <c r="I69" s="420"/>
      <c r="J69" s="420"/>
    </row>
    <row r="70" spans="1:10" x14ac:dyDescent="0.2">
      <c r="A70" s="114"/>
      <c r="E70" s="114"/>
      <c r="F70" s="117"/>
    </row>
    <row r="71" spans="1:10" x14ac:dyDescent="0.2">
      <c r="A71" s="116" t="s">
        <v>262</v>
      </c>
      <c r="B71" s="420"/>
      <c r="C71" s="420"/>
      <c r="E71" s="114"/>
      <c r="F71" s="117"/>
    </row>
  </sheetData>
  <sheetProtection password="CAC1" sheet="1"/>
  <mergeCells count="8">
    <mergeCell ref="I4:J4"/>
    <mergeCell ref="A64:J67"/>
    <mergeCell ref="A1:F1"/>
    <mergeCell ref="A4:A5"/>
    <mergeCell ref="B4:B5"/>
    <mergeCell ref="C4:D4"/>
    <mergeCell ref="E4:F4"/>
    <mergeCell ref="G4:H4"/>
  </mergeCells>
  <printOptions horizontalCentered="1"/>
  <pageMargins left="0.70866141732283472" right="0.70866141732283472" top="0.26" bottom="0.17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7</vt:i4>
      </vt:variant>
    </vt:vector>
  </HeadingPairs>
  <TitlesOfParts>
    <vt:vector size="11" baseType="lpstr">
      <vt:lpstr>I. del - Pogodba</vt:lpstr>
      <vt:lpstr>II. del - Delovni program </vt:lpstr>
      <vt:lpstr>III. del - Delovni program </vt:lpstr>
      <vt:lpstr>IV. del - Delovni program </vt:lpstr>
      <vt:lpstr>'I. del - Pogodba'!Področje_tiskanja</vt:lpstr>
      <vt:lpstr>'II. del - Delovni program '!Področje_tiskanja</vt:lpstr>
      <vt:lpstr>'III. del - Delovni program '!Področje_tiskanja</vt:lpstr>
      <vt:lpstr>'I. del - Pogodba'!Tiskanje_naslovov</vt:lpstr>
      <vt:lpstr>'II. del - Delovni program '!Tiskanje_naslovov</vt:lpstr>
      <vt:lpstr>'III. del - Delovni program '!Tiskanje_naslovov</vt:lpstr>
      <vt:lpstr>'IV. del - Delovni program '!Tiskanje_naslovov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Korenjak</dc:creator>
  <cp:lastModifiedBy>Maja Arbeiter</cp:lastModifiedBy>
  <cp:lastPrinted>2023-02-21T07:24:39Z</cp:lastPrinted>
  <dcterms:created xsi:type="dcterms:W3CDTF">2023-02-20T09:40:03Z</dcterms:created>
  <dcterms:modified xsi:type="dcterms:W3CDTF">2023-02-21T07:24:44Z</dcterms:modified>
</cp:coreProperties>
</file>